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wolterskluwer-my.sharepoint.com/personal/neil_christiansen_wolterskluwer_com/Documents/Documents/"/>
    </mc:Choice>
  </mc:AlternateContent>
  <xr:revisionPtr revIDLastSave="0" documentId="8_{C70B0C24-CA1D-4AAD-BD5F-44FAEA414B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ournals" sheetId="1" r:id="rId1"/>
  </sheets>
  <calcPr calcId="162913"/>
</workbook>
</file>

<file path=xl/calcChain.xml><?xml version="1.0" encoding="utf-8"?>
<calcChain xmlns="http://schemas.openxmlformats.org/spreadsheetml/2006/main">
  <c r="L151" i="1" l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<sst xmlns="http://schemas.openxmlformats.org/spreadsheetml/2006/main" count="1533" uniqueCount="995">
  <si>
    <t>SAGE Publications</t>
  </si>
  <si>
    <t>1998-04-01 - 2017-10-01</t>
  </si>
  <si>
    <t>2014-03-01 - 2022-06-01</t>
  </si>
  <si>
    <t>Psychology of Men &amp; Masculinity</t>
  </si>
  <si>
    <t>2013-08-01 - 2022-02-01</t>
  </si>
  <si>
    <t>2211-3681</t>
  </si>
  <si>
    <t>https://ovidsp.ovid.com/rss/journals/00004785/pap.rss</t>
  </si>
  <si>
    <t>0278-7393</t>
  </si>
  <si>
    <t>2151-206X</t>
  </si>
  <si>
    <t>0894-4105</t>
  </si>
  <si>
    <t>1967-12-01</t>
  </si>
  <si>
    <t>1987-03-01</t>
  </si>
  <si>
    <t>https://ovidsp.ovid.com/rss/journals/01745799/current.rss</t>
  </si>
  <si>
    <t>1662-0879</t>
  </si>
  <si>
    <t>0008-400X</t>
  </si>
  <si>
    <t>1573-3424</t>
  </si>
  <si>
    <t>1935-990X</t>
  </si>
  <si>
    <t>Canadian Journal of Experimental Psychology</t>
  </si>
  <si>
    <t>1076-8998</t>
  </si>
  <si>
    <t>1910-01-01</t>
  </si>
  <si>
    <t>1939-1323</t>
  </si>
  <si>
    <t>2008-04-01</t>
  </si>
  <si>
    <t>1911-01-01 - 1916-11-01</t>
  </si>
  <si>
    <t>https://ovidsp.ovid.com/rss/journals/01515545/pap.rss</t>
  </si>
  <si>
    <t>https://ovidsp.ovid.com/rss/journals/00012003/pap.rss</t>
  </si>
  <si>
    <t>1941-1022</t>
  </si>
  <si>
    <t>1942-0722</t>
  </si>
  <si>
    <t>Psychological Monographs: General and Applied</t>
  </si>
  <si>
    <t>https://ovidsp.ovid.com/rss/journals/01429398/current.rss</t>
  </si>
  <si>
    <t>https://ovidsp.ovid.com/rss/journals/01741143/current.rss</t>
  </si>
  <si>
    <t>GeroPsych: The Journal of Gerontopsychology and Geriatric Psychiatry</t>
  </si>
  <si>
    <t>https://ovidsp.ovid.com/rss/journals/01515544/current.rss</t>
  </si>
  <si>
    <t>Schizophrenia Bulletin-PsycArticles</t>
  </si>
  <si>
    <t>1939-0149</t>
  </si>
  <si>
    <t>Journal of Applied Psychology</t>
  </si>
  <si>
    <t>0145-2347</t>
  </si>
  <si>
    <t>1986-04-01</t>
  </si>
  <si>
    <t>https://ovidsp.ovid.com/rss/journals/00001121/current.rss</t>
  </si>
  <si>
    <t>https://ovidsp.ovid.com/rss/journals/01436903/pap.rss</t>
  </si>
  <si>
    <t>1904-0016</t>
  </si>
  <si>
    <t>https://ovidsp.ovid.com/rss/journals/00004468/pap.rss</t>
  </si>
  <si>
    <t>2333-8121</t>
  </si>
  <si>
    <t>1984-04-01</t>
  </si>
  <si>
    <t>https://ovidsp.ovid.com/rss/journals/00126206/current.rss</t>
  </si>
  <si>
    <t>International Perspectives in Psychology: Research, Practice, and Consultation</t>
  </si>
  <si>
    <t>1937-01-01 - 1967-12-01</t>
  </si>
  <si>
    <t>0012-1649</t>
  </si>
  <si>
    <t>The Journal of Abnormal Psychology</t>
  </si>
  <si>
    <t>1999-01-01</t>
  </si>
  <si>
    <t>https://ovidsp.ovid.com/rss/journals/00006828/current.rss</t>
  </si>
  <si>
    <t>https://ovidsp.ovid.com/rss/journals/00000454/pap.rss</t>
  </si>
  <si>
    <t>1998-04-01</t>
  </si>
  <si>
    <t>0096-3445</t>
  </si>
  <si>
    <t>1085-9373</t>
  </si>
  <si>
    <t>1555-6824</t>
  </si>
  <si>
    <t>Journal of Psychopathology and Clinical Science</t>
  </si>
  <si>
    <t>0021-843X</t>
  </si>
  <si>
    <t>0097-7403</t>
  </si>
  <si>
    <t>https://ovidsp.ovid.com/rss/journals/00124787/pap.rss</t>
  </si>
  <si>
    <t>Behavioral Development Bulletin</t>
  </si>
  <si>
    <t>1994-07-01</t>
  </si>
  <si>
    <t>1982-01-01 - 2022-10-01</t>
  </si>
  <si>
    <t>https://ovidsp.ovid.com/rss/journals/00044321/pap.rss</t>
  </si>
  <si>
    <t>2006-01-01</t>
  </si>
  <si>
    <t>1975-02-01</t>
  </si>
  <si>
    <t>Psychology of Aesthetics, Creativity, and the Arts</t>
  </si>
  <si>
    <t>2151-2388</t>
  </si>
  <si>
    <t>0147-7307</t>
  </si>
  <si>
    <t>2010-08-01 - 2022-09-01</t>
  </si>
  <si>
    <t>1974-10-01</t>
  </si>
  <si>
    <t>Beginning Volume</t>
  </si>
  <si>
    <t>American Psychological Association (Journals)</t>
  </si>
  <si>
    <t>Decision</t>
  </si>
  <si>
    <t>https://ovidsp.ovid.com/rss/journals/02071963/current.rss</t>
  </si>
  <si>
    <t>2010-01-01 - 2022-01-01</t>
  </si>
  <si>
    <t>1991-03-01 - 2022-06-01</t>
  </si>
  <si>
    <t>1980-01-01 - 2022-08-01</t>
  </si>
  <si>
    <t>https://ovidsp.ovid.com/rss/journals/00004788/current.rss</t>
  </si>
  <si>
    <t>1931-3918</t>
  </si>
  <si>
    <t>1917-03-01</t>
  </si>
  <si>
    <t>Psychobiology</t>
  </si>
  <si>
    <t>2333-8113</t>
  </si>
  <si>
    <t>1939-1498</t>
  </si>
  <si>
    <t>Psychotherapy: Theory, Research, Practice, Training</t>
  </si>
  <si>
    <t>2000-01-01</t>
  </si>
  <si>
    <t>PAP</t>
  </si>
  <si>
    <t>1997-09-22</t>
  </si>
  <si>
    <t>1965-02-01</t>
  </si>
  <si>
    <t>2769-7541</t>
  </si>
  <si>
    <t>0096-851X</t>
  </si>
  <si>
    <t>2002-01-01 - 2022-01-01</t>
  </si>
  <si>
    <t>https://ovidsp.ovid.com/rss/journals/00182715/current.rss</t>
  </si>
  <si>
    <t>2022-08-01</t>
  </si>
  <si>
    <t>1938-8934</t>
  </si>
  <si>
    <t>Rorschachiana</t>
  </si>
  <si>
    <t>2190-8370</t>
  </si>
  <si>
    <t>2169-4834</t>
  </si>
  <si>
    <t>https://ovidsp.ovid.com/rss/journals/00004726/current.rss</t>
  </si>
  <si>
    <t>1975-01-01</t>
  </si>
  <si>
    <t>https://ovidsp.ovid.com/rss/journals/00066945/pap.rss</t>
  </si>
  <si>
    <t>2009-08-01 - 2022-06-01</t>
  </si>
  <si>
    <t>https://ovidsp.ovid.com/rss/journals/00011161/current.rss</t>
  </si>
  <si>
    <t>https://ovidsp.ovid.com/rss/journals/00748816/current.rss</t>
  </si>
  <si>
    <t>https://ovidsp.ovid.com/rss/journals/01507079/current.rss</t>
  </si>
  <si>
    <t>1939-1277</t>
  </si>
  <si>
    <t>Journal of Experimental Psychology: Animal Learning and Cognition</t>
  </si>
  <si>
    <t>2512-8442</t>
  </si>
  <si>
    <t>https://ovidsp.ovid.com/rss/journals/01752962/current.rss</t>
  </si>
  <si>
    <t>1946-1941</t>
  </si>
  <si>
    <t>https://ovidsp.ovid.com/rss/journals/00011346/pap.rss</t>
  </si>
  <si>
    <t>https://ovidsp.ovid.com/rss/journals/00000487/current.rss</t>
  </si>
  <si>
    <t>2010-01-01 - 2010-01-01</t>
  </si>
  <si>
    <t>1053-0479</t>
  </si>
  <si>
    <t>2326-4500</t>
  </si>
  <si>
    <t>2019-01-01 - 2022-07-01</t>
  </si>
  <si>
    <t>2160-4096</t>
  </si>
  <si>
    <t>https://ovidsp.ovid.com/rss/journals/01438461/pap.rss</t>
  </si>
  <si>
    <t>2008-03-01</t>
  </si>
  <si>
    <t>https://ovidsp.ovid.com/rss/journals/01709762/pap.rss</t>
  </si>
  <si>
    <t>https://ovidsp.ovid.com/rss/journals/01515543/current.rss</t>
  </si>
  <si>
    <t>1573-3696</t>
  </si>
  <si>
    <t>1068-8455</t>
  </si>
  <si>
    <t>1993-01-01</t>
  </si>
  <si>
    <t>2007-07-01</t>
  </si>
  <si>
    <t>2006-08-01 - 2022-08-01</t>
  </si>
  <si>
    <t>2011-08-01</t>
  </si>
  <si>
    <t>2578-4218</t>
  </si>
  <si>
    <t>1993-04-01</t>
  </si>
  <si>
    <t>S</t>
  </si>
  <si>
    <t>1995-03-01 - 2022-08-01</t>
  </si>
  <si>
    <t>https://ovidsp.ovid.com/rss/journals/01857017/pap.rss</t>
  </si>
  <si>
    <t>1991-03-01</t>
  </si>
  <si>
    <t>2001-03-01 - 2022-09-01</t>
  </si>
  <si>
    <t>Training and Education in Professional Psychology</t>
  </si>
  <si>
    <t>https://ovidsp.ovid.com/rss/journals/01838293/current.rss</t>
  </si>
  <si>
    <t>1997-10-01 - 2022-05-01</t>
  </si>
  <si>
    <t>1532-7949</t>
  </si>
  <si>
    <t>Canadian Psychology</t>
  </si>
  <si>
    <t>Journal of Personnel Psychology</t>
  </si>
  <si>
    <t>https://ovidsp.ovid.com/rss/journals/01369761/pap.rss</t>
  </si>
  <si>
    <t>2020-12-01</t>
  </si>
  <si>
    <t>1614-0001</t>
  </si>
  <si>
    <t>2326-5523</t>
  </si>
  <si>
    <t>1939-148X</t>
  </si>
  <si>
    <t>https://ovidsp.ovid.com/rss/journals/00128141/current.rss</t>
  </si>
  <si>
    <t>1987-05-01</t>
  </si>
  <si>
    <t>1946-7079</t>
  </si>
  <si>
    <t>1894-01-01</t>
  </si>
  <si>
    <t>History of Psychology</t>
  </si>
  <si>
    <t>1541-1559</t>
  </si>
  <si>
    <t>2332-2179</t>
  </si>
  <si>
    <t>2021-07-01</t>
  </si>
  <si>
    <t>1972-04-01</t>
  </si>
  <si>
    <t>Qualitative Psychology</t>
  </si>
  <si>
    <t>1939-1463</t>
  </si>
  <si>
    <t>1939-2176</t>
  </si>
  <si>
    <t>1614-2241</t>
  </si>
  <si>
    <t>The Journal of Behavior Analysis of Offender &amp; Victim Treatment &amp; Prevention</t>
  </si>
  <si>
    <t>1554-4893</t>
  </si>
  <si>
    <t>https://ovidsp.ovid.com/rss/journals/01714605/pap.rss</t>
  </si>
  <si>
    <t>1982-01-01 - 2022-08-01</t>
  </si>
  <si>
    <t>https://ovidsp.ovid.com/rss/journals/01429396/current.rss</t>
  </si>
  <si>
    <t>https://ovidsp.ovid.com/rss/journals/02272803/pap.rss</t>
  </si>
  <si>
    <t>1986-01-01</t>
  </si>
  <si>
    <t>https://ovidsp.ovid.com/rss/journals/00011905/pap.rss</t>
  </si>
  <si>
    <t>2011-08-01 - 2022-08-01</t>
  </si>
  <si>
    <t>0736-1718</t>
  </si>
  <si>
    <t>2022-09-01</t>
  </si>
  <si>
    <t>Journal of Theoretical and Philosophical Psychology</t>
  </si>
  <si>
    <t>Journal of Early and Intensive Behavior Intervention</t>
  </si>
  <si>
    <t>https://ovidsp.ovid.com/rss/journals/01745799/pap.rss</t>
  </si>
  <si>
    <t>https://ovidsp.ovid.com/rss/journals/01745798/current.rss</t>
  </si>
  <si>
    <t>1088-7156</t>
  </si>
  <si>
    <t>2005-01-01 - 2022-01-01</t>
  </si>
  <si>
    <t>https://ovidsp.ovid.com/rss/journals/01267499/current.rss</t>
  </si>
  <si>
    <t>1975-01-01 - 2012-05-01</t>
  </si>
  <si>
    <t>https://ovidsp.ovid.com/rss/journals/00011272/pap.rss</t>
  </si>
  <si>
    <t>European Journal of Psychological Assessment</t>
  </si>
  <si>
    <t>2377-8903</t>
  </si>
  <si>
    <t>0278-6133</t>
  </si>
  <si>
    <t>https://ovidsp.ovid.com/rss/journals/01354932/current.rss</t>
  </si>
  <si>
    <t>2011-01-01</t>
  </si>
  <si>
    <t>Psychological Bulletin</t>
  </si>
  <si>
    <t>2021-10-01</t>
  </si>
  <si>
    <t>https://ovidsp.ovid.com/rss/journals/00004565/pap.rss</t>
  </si>
  <si>
    <t>Journal of Experimental Psychology: Human Perception and Performance</t>
  </si>
  <si>
    <t>1947-02-01</t>
  </si>
  <si>
    <t>1997-03-01 - 2018-12-01</t>
  </si>
  <si>
    <t>https://ovidsp.ovid.com/rss/journals/01857016/pap.rss</t>
  </si>
  <si>
    <t>Sports Psychiatry: Journal of Sports and Exercise Psychiatry</t>
  </si>
  <si>
    <t>https://ovidsp.ovid.com/rss/journals/00004731/current.rss</t>
  </si>
  <si>
    <t>Psychology of Violence</t>
  </si>
  <si>
    <t>https://ovidsp.ovid.com/rss/journals/00126541/current.rss</t>
  </si>
  <si>
    <t>0033-3204</t>
  </si>
  <si>
    <t>Stigma and Health</t>
  </si>
  <si>
    <t>https://ovidsp.ovid.com/rss/journals/00004565/current.rss</t>
  </si>
  <si>
    <t>1995-01-01 - 1998-11-01</t>
  </si>
  <si>
    <t>1983-03-01</t>
  </si>
  <si>
    <t>1896-02-01 - 1966-01-01</t>
  </si>
  <si>
    <t>2374-9873</t>
  </si>
  <si>
    <t>0887-3267</t>
  </si>
  <si>
    <t>Psychology of Addictive Behaviors</t>
  </si>
  <si>
    <t>2689-6567</t>
  </si>
  <si>
    <t>2008-01-01 - 2010-01-01</t>
  </si>
  <si>
    <t>2012-03-01 - 2022-09-01</t>
  </si>
  <si>
    <t>1983-3288</t>
  </si>
  <si>
    <t>0227-5910</t>
  </si>
  <si>
    <t>https://ovidsp.ovid.com/rss/journals/01433346/current.rss</t>
  </si>
  <si>
    <t>1939-1552</t>
  </si>
  <si>
    <t>John Wiley &amp; Sons, Inc. (Journals)</t>
  </si>
  <si>
    <t>Educational Publishing Foundation</t>
  </si>
  <si>
    <t>https://ovidsp.ovid.com/rss/journals/01709761/current.rss</t>
  </si>
  <si>
    <t>https://ovidsp.ovid.com/rss/journals/01436899/pap.rss</t>
  </si>
  <si>
    <t>https://ovidsp.ovid.com/rss/journals/00001192/current.rss</t>
  </si>
  <si>
    <t>2006-04-01</t>
  </si>
  <si>
    <t>2374-8508</t>
  </si>
  <si>
    <t>International Journal of Play Therapy</t>
  </si>
  <si>
    <t>2022-01-01 - 2022-01-01</t>
  </si>
  <si>
    <t>2015-08-01</t>
  </si>
  <si>
    <t>https://ovidsp.ovid.com/rss/journals/02071963/pap.rss</t>
  </si>
  <si>
    <t>1921-04-01</t>
  </si>
  <si>
    <t>https://ovidsp.ovid.com/rss/journals/00060877/current.rss</t>
  </si>
  <si>
    <t>https://ovidsp.ovid.com/rss/journals/00004788/pap.rss</t>
  </si>
  <si>
    <t>0269-8803</t>
  </si>
  <si>
    <t>Journal of Behavior Assessment and Intervention in Children</t>
  </si>
  <si>
    <t>https://ovidsp.ovid.com/rss/journals/00012097/current.rss</t>
  </si>
  <si>
    <t>1992-12-01</t>
  </si>
  <si>
    <t>1939-0602</t>
  </si>
  <si>
    <t>1965-01-01 - 2022-09-01</t>
  </si>
  <si>
    <t>1954-01-01</t>
  </si>
  <si>
    <t>1990-04-01</t>
  </si>
  <si>
    <t>https://ovidsp.ovid.com/rss/journals/01397692/pap.rss</t>
  </si>
  <si>
    <t>2674-0052</t>
  </si>
  <si>
    <t>1939-1331</t>
  </si>
  <si>
    <t>Journal of Experimental Psychology</t>
  </si>
  <si>
    <t>Evolutionary Behavioral Sciences</t>
  </si>
  <si>
    <t>1943-1562</t>
  </si>
  <si>
    <t>2007-01-01 - 2022-07-01</t>
  </si>
  <si>
    <t>1997-09-22 - 2003-12-19</t>
  </si>
  <si>
    <t>2160-4142</t>
  </si>
  <si>
    <t>1468-2850</t>
  </si>
  <si>
    <t>https://ovidsp.ovid.com/rss/journals/00011272/current.rss</t>
  </si>
  <si>
    <t>https://ovidsp.ovid.com/rss/journals/01762424/current.rss</t>
  </si>
  <si>
    <t>https://ovidsp.ovid.com/rss/journals/00012244/current.rss</t>
  </si>
  <si>
    <t>Health Psychology</t>
  </si>
  <si>
    <t>1939-0610</t>
  </si>
  <si>
    <t>1896-02-01</t>
  </si>
  <si>
    <t>2372-9414</t>
  </si>
  <si>
    <t>1954-01-01 - 2022-07-01</t>
  </si>
  <si>
    <t>0022-0167</t>
  </si>
  <si>
    <t>1999-02-01 - 2022-07-01</t>
  </si>
  <si>
    <t>https://ovidsp.ovid.com/rss/journals/00011754/pap.rss</t>
  </si>
  <si>
    <t>2000-01-01 - 2018-10-01</t>
  </si>
  <si>
    <t>https://ovidsp.ovid.com/rss/journals/00061280/pap.rss</t>
  </si>
  <si>
    <t>https://ovidsp.ovid.com/rss/journals/01752962/pap.rss</t>
  </si>
  <si>
    <t>1939-1854</t>
  </si>
  <si>
    <t>Neuropsychology</t>
  </si>
  <si>
    <t>Clinical Practice in Pediatric Psychology</t>
  </si>
  <si>
    <t>https://ovidsp.ovid.com/rss/journals/00125528/current.rss</t>
  </si>
  <si>
    <t>1993-04-01 - 2022-08-01</t>
  </si>
  <si>
    <t>1939-1471</t>
  </si>
  <si>
    <t>Emotion</t>
  </si>
  <si>
    <t>Journal of Experimental Psychology: Applied</t>
  </si>
  <si>
    <t>1925-01-01 - 1964-12-01</t>
  </si>
  <si>
    <t>https://ovidsp.ovid.com/rss/journals/01436899/current.rss</t>
  </si>
  <si>
    <t>1939-1560</t>
  </si>
  <si>
    <t>https://ovidsp.ovid.com/rss/journals/01269227/pap.rss</t>
  </si>
  <si>
    <t>1964-12-01</t>
  </si>
  <si>
    <t>2001-03-01</t>
  </si>
  <si>
    <t>https://ovidsp.ovid.com/rss/journals/00215413/current.rss</t>
  </si>
  <si>
    <t>1993-10-01 - 2022-08-01</t>
  </si>
  <si>
    <t>1986-01-01 - 1989-01-01</t>
  </si>
  <si>
    <t>Year Coverage</t>
  </si>
  <si>
    <t>Behavioral Neuroscience</t>
  </si>
  <si>
    <t>https://ovidsp.ovid.com/rss/journals/00748816/pap.rss</t>
  </si>
  <si>
    <t>1992-01-01</t>
  </si>
  <si>
    <t>0735-7044</t>
  </si>
  <si>
    <t>1986-03-01 - 2022-09-01</t>
  </si>
  <si>
    <t>Rehabilitation Psychology</t>
  </si>
  <si>
    <t>Journal of Media Psychology: Theories, Methods, and Applications</t>
  </si>
  <si>
    <t>2014-07-01</t>
  </si>
  <si>
    <t>https://ovidsp.ovid.com/rss/journals/01429396/pap.rss</t>
  </si>
  <si>
    <t>1993-01-01 - 2022-01-01</t>
  </si>
  <si>
    <t>https://ovidsp.ovid.com/rss/journals/01369760/current.rss</t>
  </si>
  <si>
    <t>1997-03-01 - 2022-09-01</t>
  </si>
  <si>
    <t>PAP RSS Feed URL</t>
  </si>
  <si>
    <t>https://ovidsp.ovid.com/rss/journals/00124787/current.rss</t>
  </si>
  <si>
    <t>0095-9928</t>
  </si>
  <si>
    <t>https://ovidsp.ovid.com/rss/journals/01507079/pap.rss</t>
  </si>
  <si>
    <t>Journal of Latina/o Psychology</t>
  </si>
  <si>
    <t>1878-7290</t>
  </si>
  <si>
    <t>https://ovidsp.ovid.com/rss/journals/01756937/current.rss</t>
  </si>
  <si>
    <t>https://ovidsp.ovid.com/rss/journals/01756937/pap.rss</t>
  </si>
  <si>
    <t>2376-6964</t>
  </si>
  <si>
    <t>1975-03-01 - 2022-10-01</t>
  </si>
  <si>
    <t>2151-318X</t>
  </si>
  <si>
    <t>2012-03-01</t>
  </si>
  <si>
    <t>1977-03-01</t>
  </si>
  <si>
    <t>Practice Innovations</t>
  </si>
  <si>
    <t>1975-02-01 - 2022-10-01</t>
  </si>
  <si>
    <t>https://ovidsp.ovid.com/rss/journals/01397692/current.rss</t>
  </si>
  <si>
    <t>1091-7527</t>
  </si>
  <si>
    <t>1993-03-01</t>
  </si>
  <si>
    <t>2329-0390</t>
  </si>
  <si>
    <t>1999-03-01</t>
  </si>
  <si>
    <t>Psychological Assessment</t>
  </si>
  <si>
    <t>https://ovidsp.ovid.com/rss/journals/01787238/pap.rss</t>
  </si>
  <si>
    <t>2020-01-01</t>
  </si>
  <si>
    <t>https://ovidsp.ovid.com/rss/journals/01438460/pap.rss</t>
  </si>
  <si>
    <t>European Psychologist</t>
  </si>
  <si>
    <t>https://ovidsp.ovid.com/rss/journals/01189008/pap.rss</t>
  </si>
  <si>
    <t>Journal of Educational Psychology</t>
  </si>
  <si>
    <t>https://ovidsp.ovid.com/rss/journals/00060745/current.rss</t>
  </si>
  <si>
    <t>https://ovidsp.ovid.com/rss/journals/00043965/pap.rss</t>
  </si>
  <si>
    <t>1948-1993</t>
  </si>
  <si>
    <t>https://ovidsp.ovid.com/rss/journals/01222908/pap.rss</t>
  </si>
  <si>
    <t>1931-3896</t>
  </si>
  <si>
    <t>1939-2117</t>
  </si>
  <si>
    <t>Journal of Latinx Psychology</t>
  </si>
  <si>
    <t>https://ovidsp.ovid.com/rss/journals/01434891/current.rss</t>
  </si>
  <si>
    <t>1995-10-01</t>
  </si>
  <si>
    <t>https://ovidsp.ovid.com/rss/journals/02112927/current.rss</t>
  </si>
  <si>
    <t>The Journal of Speech and Language Pathology &amp; Applied Behavior Analysis</t>
  </si>
  <si>
    <t>https://ovidsp.ovid.com/rss/journals/01857015/current.rss</t>
  </si>
  <si>
    <t>1995-03-01</t>
  </si>
  <si>
    <t>https://ovidsp.ovid.com/rss/journals/01437416/current.rss</t>
  </si>
  <si>
    <t>The Journal of Abnormal and Social Psychology</t>
  </si>
  <si>
    <t>eISSN</t>
  </si>
  <si>
    <t>1984-04-01 - 2002-10-01</t>
  </si>
  <si>
    <t>The Journal of Abnormal Psychology and Social Psychology</t>
  </si>
  <si>
    <t>2018-01-01</t>
  </si>
  <si>
    <t>https://ovidsp.ovid.com/rss/journals/01841611/current.rss</t>
  </si>
  <si>
    <t>https://ovidsp.ovid.com/rss/journals/00012000/pap.rss</t>
  </si>
  <si>
    <t>1992-01-01 - 2022-10-01</t>
  </si>
  <si>
    <t>1939-1285</t>
  </si>
  <si>
    <t>1662-9647</t>
  </si>
  <si>
    <t>https://ovidsp.ovid.com/rss/journals/00003243/current.rss</t>
  </si>
  <si>
    <t>https://ovidsp.ovid.com/rss/journals/00042123/pap.rss</t>
  </si>
  <si>
    <t>Canadian Journal of Psychology</t>
  </si>
  <si>
    <t>Family Systems Medicine</t>
  </si>
  <si>
    <t>https://ovidsp.ovid.com/rss/journals/01369759/pap.rss</t>
  </si>
  <si>
    <t>1935-942X</t>
  </si>
  <si>
    <t>1946-12-01</t>
  </si>
  <si>
    <t>Psychiatric Rehabilitation Journal</t>
  </si>
  <si>
    <t>https://ovidsp.ovid.com/rss/journals/00003615/pap.rss</t>
  </si>
  <si>
    <t>https://ovidsp.ovid.com/rss/journals/01694390/current.rss</t>
  </si>
  <si>
    <t>https://ovidsp.ovid.com/rss/journals/01756957/current.rss</t>
  </si>
  <si>
    <t>2004-01-01 - 2008-01-01</t>
  </si>
  <si>
    <t>2151-3341</t>
  </si>
  <si>
    <t>Psychology of Religion &amp; Spirituality</t>
  </si>
  <si>
    <t>https://ovidsp.ovid.com/rss/journals/00062896/current.rss</t>
  </si>
  <si>
    <t>https://ovidsp.ovid.com/rss/journals/02272801/pap.rss</t>
  </si>
  <si>
    <t>2169-6756</t>
  </si>
  <si>
    <t>2008-08-01</t>
  </si>
  <si>
    <t>1196-1961</t>
  </si>
  <si>
    <t>2012-05-01</t>
  </si>
  <si>
    <t>2019-02-01</t>
  </si>
  <si>
    <t>1946-01-01 - 2022-09-01</t>
  </si>
  <si>
    <t>https://ovidsp.ovid.com/rss/journals/00008558/current.rss</t>
  </si>
  <si>
    <t>https://ovidsp.ovid.com/rss/journals/00115848/current.rss</t>
  </si>
  <si>
    <t>2169-6543</t>
  </si>
  <si>
    <t>Psychology of Popular Media Culture</t>
  </si>
  <si>
    <t>2006-01-01 - 2010-01-01</t>
  </si>
  <si>
    <t>1939-0599</t>
  </si>
  <si>
    <t>2011-08-01 - 2020-01-01</t>
  </si>
  <si>
    <t>RSS Feed URL</t>
  </si>
  <si>
    <t>https://ovidsp.ovid.com/rss/journals/01181826/current.rss</t>
  </si>
  <si>
    <t>Personality Disorders: Theory, Research, and Treatment</t>
  </si>
  <si>
    <t>1984-3054</t>
  </si>
  <si>
    <t>1916-11-01</t>
  </si>
  <si>
    <t>American Psychologist</t>
  </si>
  <si>
    <t>1076-898X</t>
  </si>
  <si>
    <t>1983-04-01 - 1995-10-01</t>
  </si>
  <si>
    <t>1550-3461</t>
  </si>
  <si>
    <t>https://ovidsp.ovid.com/rss/journals/01429398/pap.rss</t>
  </si>
  <si>
    <t>Crisis: The Journal of Crisis Intervention and Suicide Prevention</t>
  </si>
  <si>
    <t>2008-08-01 - 2022-09-01</t>
  </si>
  <si>
    <t>Journal of Rural Mental Health</t>
  </si>
  <si>
    <t>https://ovidsp.ovid.com/rss/journals/00001344/pap.rss</t>
  </si>
  <si>
    <t>2325-9965</t>
  </si>
  <si>
    <t>https://ovidsp.ovid.com/rss/journals/00004760/current.rss</t>
  </si>
  <si>
    <t>https://ovidsp.ovid.com/rss/journals/00043965/current.rss</t>
  </si>
  <si>
    <t>https://ovidsp.ovid.com/rss/journals/00000454/current.rss</t>
  </si>
  <si>
    <t>https://ovidsp.ovid.com/rss/journals/01709763/pap.rss</t>
  </si>
  <si>
    <t>0008-4832</t>
  </si>
  <si>
    <t>1618-3169</t>
  </si>
  <si>
    <t>https://ovidsp.ovid.com/rss/journals/00004730/pap.rss</t>
  </si>
  <si>
    <t>Psychology, Public Policy, and Law</t>
  </si>
  <si>
    <t>Psychological Trauma: Theory, Research, Practice, &amp; Policy</t>
  </si>
  <si>
    <t>0886-3016</t>
  </si>
  <si>
    <t>https://ovidsp.ovid.com/rss/journals/00062896/pap.rss</t>
  </si>
  <si>
    <t>2157-3883</t>
  </si>
  <si>
    <t>1939-1846</t>
  </si>
  <si>
    <t>1947-02-01 - 1982-12-01</t>
  </si>
  <si>
    <t>https://ovidsp.ovid.com/rss/journals/01369760/pap.rss</t>
  </si>
  <si>
    <t>1983-02-01</t>
  </si>
  <si>
    <t>1983-12-01</t>
  </si>
  <si>
    <t>1939-0629</t>
  </si>
  <si>
    <t>2001-12-01</t>
  </si>
  <si>
    <t>https://ovidsp.ovid.com/rss/journals/01515543/pap.rss</t>
  </si>
  <si>
    <t>https://ovidsp.ovid.com/rss/journals/02112927/pap.rss</t>
  </si>
  <si>
    <t>https://ovidsp.ovid.com/rss/journals/00011855/current.rss</t>
  </si>
  <si>
    <t>Psychoanalytic Psychology</t>
  </si>
  <si>
    <t>1916-02-01 - 1974-12-01</t>
  </si>
  <si>
    <t>1986-04-01 - 1992-10-01</t>
  </si>
  <si>
    <t>https://ovidsp.ovid.com/rss/journals/00012000/current.rss</t>
  </si>
  <si>
    <t>2769-6863</t>
  </si>
  <si>
    <t>https://ovidsp.ovid.com/rss/journals/01756938/current.rss</t>
  </si>
  <si>
    <t>Sport, Exercise, and Performance Psychology</t>
  </si>
  <si>
    <t>https://ovidsp.ovid.com/rss/journals/00011017/current.rss</t>
  </si>
  <si>
    <t>2162-1535</t>
  </si>
  <si>
    <t>0033-295X</t>
  </si>
  <si>
    <t>https://ovidsp.ovid.com/rss/journals/00130470/current.rss</t>
  </si>
  <si>
    <t>2001-12-01 - 2022-09-01</t>
  </si>
  <si>
    <t>1968-02-01</t>
  </si>
  <si>
    <t>https://ovidsp.ovid.com/rss/journals/02112925/current.rss</t>
  </si>
  <si>
    <t>https://ovidsp.ovid.com/rss/journals/00042123/current.rss</t>
  </si>
  <si>
    <t>Psychological Review</t>
  </si>
  <si>
    <t>1931-1516</t>
  </si>
  <si>
    <t>2008-04-01 - 2009-04-01</t>
  </si>
  <si>
    <t>1984-01-01</t>
  </si>
  <si>
    <t>1555-7855</t>
  </si>
  <si>
    <t>2190-5142</t>
  </si>
  <si>
    <t>1969-01-01 - 2022-09-01</t>
  </si>
  <si>
    <t>1917-03-01 - 2022-09-01</t>
  </si>
  <si>
    <t>1939-1455</t>
  </si>
  <si>
    <t>2011-12-01</t>
  </si>
  <si>
    <t>1917-07-01</t>
  </si>
  <si>
    <t>Psychomusicology: Music, Mind &amp; Brain</t>
  </si>
  <si>
    <t>https://ovidsp.ovid.com/rss/journals/00011673/current.rss</t>
  </si>
  <si>
    <t>The Humanistic Psychologist</t>
  </si>
  <si>
    <t>2008-08-01 - 2022-08-01</t>
  </si>
  <si>
    <t>1939-0084</t>
  </si>
  <si>
    <t>2021-01-01 - 2022-01-01</t>
  </si>
  <si>
    <t>https://ovidsp.ovid.com/rss/journals/01857016/current.rss</t>
  </si>
  <si>
    <t>https://ovidsp.ovid.com/rss/journals/00005205/current.rss</t>
  </si>
  <si>
    <t>1089-2699</t>
  </si>
  <si>
    <t>2013-08-01 - 2022-09-01</t>
  </si>
  <si>
    <t>https://ovidsp.ovid.com/rss/journals/01367988/current.rss</t>
  </si>
  <si>
    <t>https://ovidsp.ovid.com/rss/journals/00066945/current.rss</t>
  </si>
  <si>
    <t>2160-410X</t>
  </si>
  <si>
    <t>1939-1544</t>
  </si>
  <si>
    <t>https://ovidsp.ovid.com/rss/journals/00012030/current.rss</t>
  </si>
  <si>
    <t>https://ovidsp.ovid.com/rss/journals/00000487/pap.rss</t>
  </si>
  <si>
    <t>0090-5550</t>
  </si>
  <si>
    <t>https://ovidsp.ovid.com/rss/journals/01756938/pap.rss</t>
  </si>
  <si>
    <t>1969-01-01</t>
  </si>
  <si>
    <t>https://ovidsp.ovid.com/rss/journals/00002784/current.rss</t>
  </si>
  <si>
    <t>https://ovidsp.ovid.com/rss/journals/01857015/pap.rss</t>
  </si>
  <si>
    <t>https://ovidsp.ovid.com/rss/journals/01369761/current.rss</t>
  </si>
  <si>
    <t>https://ovidsp.ovid.com/rss/journals/01269228/pap.rss</t>
  </si>
  <si>
    <t>1985-01-01</t>
  </si>
  <si>
    <t>https://ovidsp.ovid.com/rss/journals/00012303/pap.rss</t>
  </si>
  <si>
    <t>Journal of Comparative and Physiological Psychology</t>
  </si>
  <si>
    <t>European Journal of Health Psychology</t>
  </si>
  <si>
    <t>Aviation Psychology and Applied Human Factors</t>
  </si>
  <si>
    <t>https://ovidsp.ovid.com/rss/journals/00011905/current.rss</t>
  </si>
  <si>
    <t>2013-03-01 - 2022-06-01</t>
  </si>
  <si>
    <t>2578-4226</t>
  </si>
  <si>
    <t>https://ovidsp.ovid.com/rss/journals/00060877/pap.rss</t>
  </si>
  <si>
    <t>2151-2590</t>
  </si>
  <si>
    <t>1064-1297</t>
  </si>
  <si>
    <t>https://ovidsp.ovid.com/rss/journals/01222908/current.rss</t>
  </si>
  <si>
    <t>1968-02-01 - 2022-08-01</t>
  </si>
  <si>
    <t>Professional School Psychology</t>
  </si>
  <si>
    <t>1093-4510</t>
  </si>
  <si>
    <t>2326-4519</t>
  </si>
  <si>
    <t>2169-4850</t>
  </si>
  <si>
    <t>Psychology of Leaders and Leadership</t>
  </si>
  <si>
    <t>2151-2396</t>
  </si>
  <si>
    <t>2022-01-01 - 2022-08-01</t>
  </si>
  <si>
    <t>1995-03-01 - 2022-05-01</t>
  </si>
  <si>
    <t>1930-7810</t>
  </si>
  <si>
    <t>https://ovidsp.ovid.com/rss/journals/01756958/current.rss</t>
  </si>
  <si>
    <t>International Journal of Behavioral &amp; Consultation Therapy</t>
  </si>
  <si>
    <t>1983-02-01 - 2022-08-01</t>
  </si>
  <si>
    <t>https://ovidsp.ovid.com/rss/journals/00125528/pap.rss</t>
  </si>
  <si>
    <t>1987-05-01 - 2022-09-01</t>
  </si>
  <si>
    <t>1015-5759</t>
  </si>
  <si>
    <t>European Journal of Psychology Open</t>
  </si>
  <si>
    <t>1982-12-01</t>
  </si>
  <si>
    <t>1068-8471</t>
  </si>
  <si>
    <t>0003-066X</t>
  </si>
  <si>
    <t>Journal of Comparative Psychology</t>
  </si>
  <si>
    <t>2022-03-01</t>
  </si>
  <si>
    <t>2332-2136</t>
  </si>
  <si>
    <t>1949-2723</t>
  </si>
  <si>
    <t>Journal of Experimental Psychology: Human Learning and Memory</t>
  </si>
  <si>
    <t>https://ovidsp.ovid.com/rss/journals/01906592/pap.rss</t>
  </si>
  <si>
    <t>Psychotherapy: Theory/Research/Practice/Training</t>
  </si>
  <si>
    <t>2014-08-01 - 2022-03-01</t>
  </si>
  <si>
    <t>Group Dynamics: Theory, Research, and Practice</t>
  </si>
  <si>
    <t>https://ovidsp.ovid.com/rss/journals/01189008/current.rss</t>
  </si>
  <si>
    <t>2019-02-01 - 2022-08-01</t>
  </si>
  <si>
    <t>https://ovidsp.ovid.com/rss/journals/01437424/current.rss</t>
  </si>
  <si>
    <t>1997-01-01</t>
  </si>
  <si>
    <t>0275-3987</t>
  </si>
  <si>
    <t>https://ovidsp.ovid.com/rss/journals/01269228/current.rss</t>
  </si>
  <si>
    <t>1996-01-01</t>
  </si>
  <si>
    <t>2012-08-01 - 2019-11-01</t>
  </si>
  <si>
    <t>1906-04-01</t>
  </si>
  <si>
    <t>2022-05-01</t>
  </si>
  <si>
    <t>https://ovidsp.ovid.com/rss/journals/00004786/current.rss</t>
  </si>
  <si>
    <t>https://ovidsp.ovid.com/rss/journals/02112925/pap.rss</t>
  </si>
  <si>
    <t>1972-04-01 - 2022-08-01</t>
  </si>
  <si>
    <t>https://ovidsp.ovid.com/rss/journals/00012560/current.rss</t>
  </si>
  <si>
    <t>2578-8094</t>
  </si>
  <si>
    <t>1065-9293</t>
  </si>
  <si>
    <t>The Behavior Analyst Today</t>
  </si>
  <si>
    <t>https://ovidsp.ovid.com/rss/journals/00011754/current.rss</t>
  </si>
  <si>
    <t>Psychotherapy</t>
  </si>
  <si>
    <t>https://ovidsp.ovid.com/rss/journals/01709761/pap.rss</t>
  </si>
  <si>
    <t>https://ovidsp.ovid.com/rss/journals/01567533/current.rss</t>
  </si>
  <si>
    <t>0093-4127</t>
  </si>
  <si>
    <t>1977-03-01 - 2022-08-01</t>
  </si>
  <si>
    <t>1997-03-01</t>
  </si>
  <si>
    <t>1-2</t>
  </si>
  <si>
    <t>https://ovidsp.ovid.com/rss/journals/00120507/pap.rss</t>
  </si>
  <si>
    <t>1989-03-01</t>
  </si>
  <si>
    <t>Journal Title</t>
  </si>
  <si>
    <t>https://ovidsp.ovid.com/rss/journals/01434891/pap.rss</t>
  </si>
  <si>
    <t>1939-1528</t>
  </si>
  <si>
    <t>Beginning Issue</t>
  </si>
  <si>
    <t>https://ovidsp.ovid.com/rss/journals/00012030/pap.rss</t>
  </si>
  <si>
    <t>1993-01-01 - 2022-06-01</t>
  </si>
  <si>
    <t>1937-321X</t>
  </si>
  <si>
    <t>2010-08-01</t>
  </si>
  <si>
    <t>1864-9335</t>
  </si>
  <si>
    <t>https://ovidsp.ovid.com/rss/journals/00734709/current.rss</t>
  </si>
  <si>
    <t>1987-09-01 - 2022-10-01</t>
  </si>
  <si>
    <t>2016-03-01</t>
  </si>
  <si>
    <t>1573-3351</t>
  </si>
  <si>
    <t>0096-1523</t>
  </si>
  <si>
    <t>https://ovidsp.ovid.com/rss/journals/01369758/pap.rss</t>
  </si>
  <si>
    <t>2014-01-01</t>
  </si>
  <si>
    <t>2002-10-01</t>
  </si>
  <si>
    <t>https://ovidsp.ovid.com/rss/journals/00032378/current.rss</t>
  </si>
  <si>
    <t>1916-02-01</t>
  </si>
  <si>
    <t>https://ovidsp.ovid.com/rss/journals/01429397/current.rss</t>
  </si>
  <si>
    <t>https://ovidsp.ovid.com/rss/journals/01515545/current.rss</t>
  </si>
  <si>
    <t>2169-4842</t>
  </si>
  <si>
    <t>1985-01-01 - 2022-09-01</t>
  </si>
  <si>
    <t>OfferedOn</t>
  </si>
  <si>
    <t>https://ovidsp.ovid.com/rss/journals/00004468/current.rss</t>
  </si>
  <si>
    <t>1990-04-01 - 2018-12-01</t>
  </si>
  <si>
    <t>2004-01-01 - 2022-08-01</t>
  </si>
  <si>
    <t>Psychology of Men &amp; Masculinities</t>
  </si>
  <si>
    <t>2017-10-01</t>
  </si>
  <si>
    <t>2011-08-01 - 2022-09-01</t>
  </si>
  <si>
    <t>Psychology of Popular Media</t>
  </si>
  <si>
    <t>0893-3200</t>
  </si>
  <si>
    <t>https://ovidsp.ovid.com/rss/journals/01756958/pap.rss</t>
  </si>
  <si>
    <t>1946-01-01</t>
  </si>
  <si>
    <t>Canadian Psychological Review</t>
  </si>
  <si>
    <t>0021-9010</t>
  </si>
  <si>
    <t>1975-03-01</t>
  </si>
  <si>
    <t>Publisher</t>
  </si>
  <si>
    <t>https://ovidsp.ovid.com/rss/journals/00040449/pap.rss</t>
  </si>
  <si>
    <t>Journal of Neuroscience, Psychology, &amp; Economics</t>
  </si>
  <si>
    <t>1966-01-01</t>
  </si>
  <si>
    <t>1993-03-01 - 2022-09-01</t>
  </si>
  <si>
    <t>0033-2909</t>
  </si>
  <si>
    <t>1421-0185</t>
  </si>
  <si>
    <t>https://ovidsp.ovid.com/rss/journals/00004783/pap.rss</t>
  </si>
  <si>
    <t>1998-11-01</t>
  </si>
  <si>
    <t>2003-04-01 - 2013-03-01</t>
  </si>
  <si>
    <t>2003-04-01</t>
  </si>
  <si>
    <t>https://ovidsp.ovid.com/rss/journals/00130470/pap.rss</t>
  </si>
  <si>
    <t>1904-01-01 - 2022-03-01</t>
  </si>
  <si>
    <t>1942-969X</t>
  </si>
  <si>
    <t>1939-2192</t>
  </si>
  <si>
    <t>1987-09-01</t>
  </si>
  <si>
    <t>https://ovidsp.ovid.com/rss/journals/01438460/current.rss</t>
  </si>
  <si>
    <t>2018-01-01 - 2022-01-01</t>
  </si>
  <si>
    <t>2155-7853</t>
  </si>
  <si>
    <t>0145-2339</t>
  </si>
  <si>
    <t>2155-8655</t>
  </si>
  <si>
    <t>School Psychology Quarterly</t>
  </si>
  <si>
    <t>https://ovidsp.ovid.com/rss/journals/00066944/pap.rss</t>
  </si>
  <si>
    <t>1939-2184</t>
  </si>
  <si>
    <t>2018-12-01</t>
  </si>
  <si>
    <t>https://ovidsp.ovid.com/rss/journals/01838293/pap.rss</t>
  </si>
  <si>
    <t>Consulting Psychology Journal: Practice and Research</t>
  </si>
  <si>
    <t>1937-01-01</t>
  </si>
  <si>
    <t>Experimental Psychology</t>
  </si>
  <si>
    <t>Journal of Psychophysiology</t>
  </si>
  <si>
    <t>2157-3905</t>
  </si>
  <si>
    <t>Professional Psychology: Research and Practice</t>
  </si>
  <si>
    <t>https://ovidsp.ovid.com/rss/journals/01845231/pap.rss</t>
  </si>
  <si>
    <t>https://ovidsp.ovid.com/rss/journals/00011970/pap.rss</t>
  </si>
  <si>
    <t>https://ovidsp.ovid.com/rss/journals/00061280/current.rss</t>
  </si>
  <si>
    <t>2005-01-01</t>
  </si>
  <si>
    <t>1939-1536</t>
  </si>
  <si>
    <t>2578-8086</t>
  </si>
  <si>
    <t>Journal of Counseling Psychology</t>
  </si>
  <si>
    <t>Asian American Journal of Psychology</t>
  </si>
  <si>
    <t>https://ovidsp.ovid.com/rss/journals/02272801/current.rss</t>
  </si>
  <si>
    <t>1053-0797</t>
  </si>
  <si>
    <t>1983-03-01 - 2022-08-01</t>
  </si>
  <si>
    <t>2013-10-01</t>
  </si>
  <si>
    <t>https://ovidsp.ovid.com/rss/journals/02272803/current.rss</t>
  </si>
  <si>
    <t>https://ovidsp.ovid.com/rss/journals/00063904/current.rss</t>
  </si>
  <si>
    <t>Methodology</t>
  </si>
  <si>
    <t>https://ovidsp.ovid.com/rss/journals/00011346/current.rss</t>
  </si>
  <si>
    <t>1999-03-01 - 2020-12-01</t>
  </si>
  <si>
    <t>2019-11-01</t>
  </si>
  <si>
    <t>https://ovidsp.ovid.com/rss/journals/00063906/pap.rss</t>
  </si>
  <si>
    <t>https://ovidsp.ovid.com/rss/journals/01429397/pap.rss</t>
  </si>
  <si>
    <t>Review of General Psychology</t>
  </si>
  <si>
    <t>0735-7028</t>
  </si>
  <si>
    <t>1969-12-01</t>
  </si>
  <si>
    <t>2157-3891</t>
  </si>
  <si>
    <t>2211-369X</t>
  </si>
  <si>
    <t>https://ovidsp.ovid.com/rss/journals/00012097/pap.rss</t>
  </si>
  <si>
    <t>https://ovidsp.ovid.com/rss/journals/02112926/current.rss</t>
  </si>
  <si>
    <t>1921-04-01 - 1925-01-01</t>
  </si>
  <si>
    <t>1936-2293</t>
  </si>
  <si>
    <t>Journal of Experimental Psychology: General</t>
  </si>
  <si>
    <t>2018-10-01</t>
  </si>
  <si>
    <t>1932-4731</t>
  </si>
  <si>
    <t>Journal of Consulting Psychology</t>
  </si>
  <si>
    <t>https://ovidsp.ovid.com/rss/journals/00062930/current.rss</t>
  </si>
  <si>
    <t>https://ovidsp.ovid.com/rss/journals/02272802/current.rss</t>
  </si>
  <si>
    <t>https://ovidsp.ovid.com/rss/journals/00063906/current.rss</t>
  </si>
  <si>
    <t>https://ovidsp.ovid.com/rss/journals/00042740/pap.rss</t>
  </si>
  <si>
    <t>2019-01-01</t>
  </si>
  <si>
    <t>2022-06-01</t>
  </si>
  <si>
    <t>1950-11-01 - 1974-10-01</t>
  </si>
  <si>
    <t>Peace and Conflict: Journal of Peace Psychology</t>
  </si>
  <si>
    <t>2018-04-01</t>
  </si>
  <si>
    <t>2003-12-19</t>
  </si>
  <si>
    <t>Cultural Diversity and Mental Health</t>
  </si>
  <si>
    <t>1999-02-01</t>
  </si>
  <si>
    <t>https://ovidsp.ovid.com/rss/journals/01906592/current.rss</t>
  </si>
  <si>
    <t>1931-3926</t>
  </si>
  <si>
    <t>https://ovidsp.ovid.com/rss/journals/01435748/current.rss</t>
  </si>
  <si>
    <t>Canadian Psychologist</t>
  </si>
  <si>
    <t>1989-01-01</t>
  </si>
  <si>
    <t>2152-0828</t>
  </si>
  <si>
    <t>2769-755X</t>
  </si>
  <si>
    <t>2329-8464</t>
  </si>
  <si>
    <t>Beginning Year Coverage</t>
  </si>
  <si>
    <t>https://ovidsp.ovid.com/rss/journals/01437492/pap.rss</t>
  </si>
  <si>
    <t>1994-07-01 - 2022-09-01</t>
  </si>
  <si>
    <t>1974-12-01</t>
  </si>
  <si>
    <t>https://ovidsp.ovid.com/rss/journals/00042740/current.rss</t>
  </si>
  <si>
    <t>Developmental Psychology</t>
  </si>
  <si>
    <t>2376-6972</t>
  </si>
  <si>
    <t>Psychology of Consciousness: Theory, Research, and Practice</t>
  </si>
  <si>
    <t>1192-5604</t>
  </si>
  <si>
    <t>2013-08-01 - 2022-06-01</t>
  </si>
  <si>
    <t>1925-01-01</t>
  </si>
  <si>
    <t>2151-2299</t>
  </si>
  <si>
    <t>https://ovidsp.ovid.com/rss/journals/01222909/current.rss</t>
  </si>
  <si>
    <t>Latest Volume</t>
  </si>
  <si>
    <t>Psychology &amp; Aging</t>
  </si>
  <si>
    <t>2163-8969</t>
  </si>
  <si>
    <t>2013-08-01 - 2022-04-01</t>
  </si>
  <si>
    <t>1991-07-01 - 2022-09-01</t>
  </si>
  <si>
    <t>Couple and Family Psychology: Research and Practice</t>
  </si>
  <si>
    <t>2190-5150</t>
  </si>
  <si>
    <t>2016-03-01 - 2022-09-01</t>
  </si>
  <si>
    <t>1963-08-01 - 1983-12-01</t>
  </si>
  <si>
    <t>https://ovidsp.ovid.com/rss/journals/00134426/current.rss</t>
  </si>
  <si>
    <t>Journal of Occupational Health Psychology</t>
  </si>
  <si>
    <t>1989-03-01 - 2022-09-01</t>
  </si>
  <si>
    <t>https://ovidsp.ovid.com/rss/journals/01257386/current.rss</t>
  </si>
  <si>
    <t>https://ovidsp.ovid.com/rss/journals/01437492/current.rss</t>
  </si>
  <si>
    <t>https://ovidsp.ovid.com/rss/journals/00003159/current.rss</t>
  </si>
  <si>
    <t>1995-03-01 - 2022-06-01</t>
  </si>
  <si>
    <t>https://ovidsp.ovid.com/rss/journals/01369758/current.rss</t>
  </si>
  <si>
    <t>https://ovidsp.ovid.com/rss/journals/01787238/current.rss</t>
  </si>
  <si>
    <t>https://ovidsp.ovid.com/rss/journals/00006823/current.rss</t>
  </si>
  <si>
    <t>https://ovidsp.ovid.com/rss/journals/02168258/pap.rss</t>
  </si>
  <si>
    <t>1878-531X</t>
  </si>
  <si>
    <t>1045-3830</t>
  </si>
  <si>
    <t>https://ovidsp.ovid.com/rss/journals/00128141/pap.rss</t>
  </si>
  <si>
    <t>https://ovidsp.ovid.com/rss/journals/00005205/pap.rss</t>
  </si>
  <si>
    <t>https://ovidsp.ovid.com/rss/journals/00120507/current.rss</t>
  </si>
  <si>
    <t>Behavior Analysis: Research and Practice</t>
  </si>
  <si>
    <t>1082-989X</t>
  </si>
  <si>
    <t>1939-0025</t>
  </si>
  <si>
    <t>1981-11-01</t>
  </si>
  <si>
    <t>2011-08-01 - 2022-01-01</t>
  </si>
  <si>
    <t>Traumatology</t>
  </si>
  <si>
    <t>https://ovidsp.ovid.com/rss/journals/01434890/pap.rss</t>
  </si>
  <si>
    <t>0736-9735</t>
  </si>
  <si>
    <t>0708-5591</t>
  </si>
  <si>
    <t>2014-08-01 - 2022-09-01</t>
  </si>
  <si>
    <t>Psychology of Sexual Orientation and Gender Diversity</t>
  </si>
  <si>
    <t>https://ovidsp.ovid.com/rss/journals/02075930/pap.rss</t>
  </si>
  <si>
    <t>Professional Psychology</t>
  </si>
  <si>
    <t>Latest Year Coverage</t>
  </si>
  <si>
    <t>https://ovidsp.ovid.com/rss/journals/02272802/pap.rss</t>
  </si>
  <si>
    <t>1942-9681</t>
  </si>
  <si>
    <t>https://ovidsp.ovid.com/rss/journals/00004760/pap.rss</t>
  </si>
  <si>
    <t>1991-03-01 - 2022-09-01</t>
  </si>
  <si>
    <t>https://ovidsp.ovid.com/rss/journals/00001344/current.rss</t>
  </si>
  <si>
    <t>2005-01-01 - 2014-01-01</t>
  </si>
  <si>
    <t>2007-01-01</t>
  </si>
  <si>
    <t>1931-1559</t>
  </si>
  <si>
    <t>https://ovidsp.ovid.com/rss/journals/00004782/current.rss</t>
  </si>
  <si>
    <t>https://ovidsp.ovid.com/rss/journals/00004783/current.rss</t>
  </si>
  <si>
    <t>https://ovidsp.ovid.com/rss/journals/01567543/current.rss</t>
  </si>
  <si>
    <t>1921-02-01</t>
  </si>
  <si>
    <t>Translational Issues in Psychological Science</t>
  </si>
  <si>
    <t>1939-2087</t>
  </si>
  <si>
    <t>0882-7974</t>
  </si>
  <si>
    <t>The Psychologist-Manager Journal</t>
  </si>
  <si>
    <t>1996-03-01 - 2022-01-01</t>
  </si>
  <si>
    <t>https://ovidsp.ovid.com/rss/journals/01265127/current.rss</t>
  </si>
  <si>
    <t>1981-04-01 - 2021-09-01</t>
  </si>
  <si>
    <t>1864-1105</t>
  </si>
  <si>
    <t>Motivation Science</t>
  </si>
  <si>
    <t>1948-1985</t>
  </si>
  <si>
    <t>https://ovidsp.ovid.com/rss/journals/00135761/current.rss</t>
  </si>
  <si>
    <t>https://ovidsp.ovid.com/rss/journals/00066944/current.rss</t>
  </si>
  <si>
    <t>https://ovidsp.ovid.com/rss/journals/02075930/current.rss</t>
  </si>
  <si>
    <t>1524-9220</t>
  </si>
  <si>
    <t>Journal of Experimental Psychology: Learning, Memory, and Cognition</t>
  </si>
  <si>
    <t>https://ovidsp.ovid.com/rss/journals/01269227/current.rss</t>
  </si>
  <si>
    <t>2157-3913</t>
  </si>
  <si>
    <t>2330-2925</t>
  </si>
  <si>
    <t>2151-2124</t>
  </si>
  <si>
    <t>2014-08-01</t>
  </si>
  <si>
    <t>2377-889X</t>
  </si>
  <si>
    <t>0022-1015</t>
  </si>
  <si>
    <t>https://ovidsp.ovid.com/rss/journals/00003615/current.rss</t>
  </si>
  <si>
    <t>1969-01-01 - 2022-07-01</t>
  </si>
  <si>
    <t>2004-01-01</t>
  </si>
  <si>
    <t>1573-661X</t>
  </si>
  <si>
    <t>1946-1887</t>
  </si>
  <si>
    <t>Journal of Psychotherapy Integration</t>
  </si>
  <si>
    <t>https://ovidsp.ovid.com/rss/journals/00006832/current.rss</t>
  </si>
  <si>
    <t>https://ovidsp.ovid.com/rss/journals/00063544/current.rss</t>
  </si>
  <si>
    <t>1534-7656</t>
  </si>
  <si>
    <t>1975-01-01 - 1981-11-01</t>
  </si>
  <si>
    <t>1939-1307</t>
  </si>
  <si>
    <t>https://ovidsp.ovid.com/rss/journals/00001326/pap.rss</t>
  </si>
  <si>
    <t>2013-03-01</t>
  </si>
  <si>
    <t>1662-971X</t>
  </si>
  <si>
    <t>1614-1881</t>
  </si>
  <si>
    <t>2326-3601</t>
  </si>
  <si>
    <t>https://ovidsp.ovid.com/rss/journals/00001975/current.rss</t>
  </si>
  <si>
    <t>https://ovidsp.ovid.com/rss/journals/00044321/current.rss</t>
  </si>
  <si>
    <t>https://ovidsp.ovid.com/rss/journals/02168258/current.rss</t>
  </si>
  <si>
    <t>Psychotherapy: Theory, Research &amp; Practice</t>
  </si>
  <si>
    <t>1950-11-01</t>
  </si>
  <si>
    <t>https://ovidsp.ovid.com/rss/journals/00012303/current.rss</t>
  </si>
  <si>
    <t>https://ovidsp.ovid.com/rss/journals/00008558/pap.rss</t>
  </si>
  <si>
    <t>https://ovidsp.ovid.com/rss/journals/02272798/current.rss</t>
  </si>
  <si>
    <t>2014-01-01 - 2022-07-01</t>
  </si>
  <si>
    <t>https://ovidsp.ovid.com/rss/journals/01367988/pap.rss</t>
  </si>
  <si>
    <t>2325-9973</t>
  </si>
  <si>
    <t>https://ovidsp.ovid.com/rss/journals/00002004/pap.rss</t>
  </si>
  <si>
    <t>1969-12-01 - 2004-01-01</t>
  </si>
  <si>
    <t>Zeitschrift für Psychologie/Journal of Psychology</t>
  </si>
  <si>
    <t>https://ovidsp.ovid.com/rss/journals/00060744/current.rss</t>
  </si>
  <si>
    <t>2014-07-01 - 2022-08-01</t>
  </si>
  <si>
    <t>Journal of Diversity in Higher Education</t>
  </si>
  <si>
    <t>https://ovidsp.ovid.com/rss/journals/00006832/pap.rss</t>
  </si>
  <si>
    <t>1997-10-01</t>
  </si>
  <si>
    <t>Default Provider</t>
  </si>
  <si>
    <t>2015-08-01 - 2022-08-01</t>
  </si>
  <si>
    <t>https://ovidsp.ovid.com/rss/journals/00003243/pap.rss</t>
  </si>
  <si>
    <t>1965-02-01 - 2021-10-01</t>
  </si>
  <si>
    <t>https://ovidsp.ovid.com/rss/journals/00004785/current.rss</t>
  </si>
  <si>
    <t>Journal of Individual Differences</t>
  </si>
  <si>
    <t>2009-04-01</t>
  </si>
  <si>
    <t>School Psychology</t>
  </si>
  <si>
    <t>2010-04-01 - 2010-10-01</t>
  </si>
  <si>
    <t>2006-08-01</t>
  </si>
  <si>
    <t>2011-01-01 - 2022-01-01</t>
  </si>
  <si>
    <t>1982-01-01</t>
  </si>
  <si>
    <t>1547-3333</t>
  </si>
  <si>
    <t>2010-10-01</t>
  </si>
  <si>
    <t>2326-5531</t>
  </si>
  <si>
    <t>https://ovidsp.ovid.com/rss/journals/00003159/pap.rss</t>
  </si>
  <si>
    <t>1089-2680</t>
  </si>
  <si>
    <t>Journal of Consulting and Clinical Psychology</t>
  </si>
  <si>
    <t>1878-7304</t>
  </si>
  <si>
    <t>https://ovidsp.ovid.com/rss/journals/01709763/current.rss</t>
  </si>
  <si>
    <t>1911-01-01</t>
  </si>
  <si>
    <t>Journal of Family Psychology</t>
  </si>
  <si>
    <t>1992-10-01</t>
  </si>
  <si>
    <t>2013-08-01</t>
  </si>
  <si>
    <t>2327-9745</t>
  </si>
  <si>
    <t>0022-3514</t>
  </si>
  <si>
    <t>2009-08-01</t>
  </si>
  <si>
    <t>1949-2715</t>
  </si>
  <si>
    <t>https://ovidsp.ovid.com/rss/journals/00012188/current.rss</t>
  </si>
  <si>
    <t>1528-3542</t>
  </si>
  <si>
    <t>2151-2604</t>
  </si>
  <si>
    <t>2168-9423</t>
  </si>
  <si>
    <t>1996-01-01 - 2022-08-01</t>
  </si>
  <si>
    <t>https://ovidsp.ovid.com/rss/journals/01709762/current.rss</t>
  </si>
  <si>
    <t>1939-2222</t>
  </si>
  <si>
    <t>2022-02-01</t>
  </si>
  <si>
    <t>2022-02-01 - 2022-05-01</t>
  </si>
  <si>
    <t>Journal of Experimental Psychology: Animal Behavior Processes</t>
  </si>
  <si>
    <t>https://ovidsp.ovid.com/rss/journals/01434890/current.rss</t>
  </si>
  <si>
    <t>0021-9940</t>
  </si>
  <si>
    <t>2020-01-01 - 2022-07-01</t>
  </si>
  <si>
    <t>1906-04-01 - 1920-12-01</t>
  </si>
  <si>
    <t>2689-6575</t>
  </si>
  <si>
    <t>https://ovidsp.ovid.com/rss/journals/01857017/current.rss</t>
  </si>
  <si>
    <t>0969-5893</t>
  </si>
  <si>
    <t>https://ovidsp.ovid.com/rss/journals/01436903/current.rss</t>
  </si>
  <si>
    <t>0033-0175</t>
  </si>
  <si>
    <t>1996-03-01 - 2022-09-01</t>
  </si>
  <si>
    <t>2007-01-01 - 2022-01-01</t>
  </si>
  <si>
    <t>1938-8926</t>
  </si>
  <si>
    <t>2329-0382</t>
  </si>
  <si>
    <t>2010-01-01</t>
  </si>
  <si>
    <t>2168-1678</t>
  </si>
  <si>
    <t>2330-2933</t>
  </si>
  <si>
    <t>https://ovidsp.ovid.com/rss/journals/00063061/pap.rss</t>
  </si>
  <si>
    <t>https://ovidsp.ovid.com/rss/journals/01438461/current.rss</t>
  </si>
  <si>
    <t>https://ovidsp.ovid.com/rss/journals/00040449/current.rss</t>
  </si>
  <si>
    <t>1078-1919</t>
  </si>
  <si>
    <t>https://ovidsp.ovid.com/rss/journals/00135761/pap.rss</t>
  </si>
  <si>
    <t>1539-4352</t>
  </si>
  <si>
    <t>International Journal of Stress Management</t>
  </si>
  <si>
    <t>https://ovidsp.ovid.com/rss/journals/00012244/pap.rss</t>
  </si>
  <si>
    <t>2022-04-01</t>
  </si>
  <si>
    <t>1965-01-01</t>
  </si>
  <si>
    <t>1076-8971</t>
  </si>
  <si>
    <t/>
  </si>
  <si>
    <t>1980-01-01</t>
  </si>
  <si>
    <t>Psychological Methods</t>
  </si>
  <si>
    <t>0008-4255</t>
  </si>
  <si>
    <t>https://ovidsp.ovid.com/rss/journals/01762424/pap.rss</t>
  </si>
  <si>
    <t>1016-9040</t>
  </si>
  <si>
    <t>https://ovidsp.ovid.com/rss/journals/00004730/current.rss</t>
  </si>
  <si>
    <t>0893-164X</t>
  </si>
  <si>
    <t>https://ovidsp.ovid.com/rss/journals/02272798/pap.rss</t>
  </si>
  <si>
    <t>Journal of Threat Assessment and Management</t>
  </si>
  <si>
    <t>1904-01-01</t>
  </si>
  <si>
    <t>2013-08-05</t>
  </si>
  <si>
    <t>0002-9432</t>
  </si>
  <si>
    <t>1040-3590</t>
  </si>
  <si>
    <t>1939-0106</t>
  </si>
  <si>
    <t>0096-9745</t>
  </si>
  <si>
    <t>1939-151X</t>
  </si>
  <si>
    <t>https://ovidsp.ovid.com/rss/journals/00004786/pap.rss</t>
  </si>
  <si>
    <t>Psychological Services</t>
  </si>
  <si>
    <t>ISSN</t>
  </si>
  <si>
    <t>Journal of Abnormal Psychology</t>
  </si>
  <si>
    <t>2021-11-01</t>
  </si>
  <si>
    <t>1993-10-01</t>
  </si>
  <si>
    <t>1986-03-01</t>
  </si>
  <si>
    <t>1995-01-01</t>
  </si>
  <si>
    <t>https://ovidsp.ovid.com/rss/journals/00060745/pap.rss</t>
  </si>
  <si>
    <t>https://ovidsp.ovid.com/rss/journals/00006823/pap.rss</t>
  </si>
  <si>
    <t>2013-08-05 - 2021-07-01</t>
  </si>
  <si>
    <t>2769-6898</t>
  </si>
  <si>
    <t>1999-01-01 - 2022-01-01</t>
  </si>
  <si>
    <t>1939-1501</t>
  </si>
  <si>
    <t>1947-03-01</t>
  </si>
  <si>
    <t>1522-3736</t>
  </si>
  <si>
    <t>1930-10-01</t>
  </si>
  <si>
    <t>https://ovidsp.ovid.com/rss/journals/01377133/current.rss</t>
  </si>
  <si>
    <t>1984-01-01 - 2022-07-01</t>
  </si>
  <si>
    <t>1921-02-01 - 1946-12-01</t>
  </si>
  <si>
    <t>https://ovidsp.ovid.com/rss/journals/00004787/current.rss</t>
  </si>
  <si>
    <t>3-4</t>
  </si>
  <si>
    <t>https://ovidsp.ovid.com/rss/journals/00001192/pap.rss</t>
  </si>
  <si>
    <t>Social Psychology</t>
  </si>
  <si>
    <t>1939-134X</t>
  </si>
  <si>
    <t>2152-081X</t>
  </si>
  <si>
    <t>Archives of Scientific Psychology</t>
  </si>
  <si>
    <t>1939-2168</t>
  </si>
  <si>
    <t>Dreaming</t>
  </si>
  <si>
    <t>2151-2426</t>
  </si>
  <si>
    <t>1559-3126</t>
  </si>
  <si>
    <t>https://ovidsp.ovid.com/rss/journals/00063061/current.rss</t>
  </si>
  <si>
    <t>https://ovidsp.ovid.com/rss/journals/00002004/current.rss</t>
  </si>
  <si>
    <t>2008-01-01 - 2022-09-01</t>
  </si>
  <si>
    <t>1901-2276</t>
  </si>
  <si>
    <t>1995-03-01 - 2022-09-01</t>
  </si>
  <si>
    <t>1963-08-01</t>
  </si>
  <si>
    <t>Experimental and Clinical Psychopharmacology</t>
  </si>
  <si>
    <t>Journal of Animal Behavior</t>
  </si>
  <si>
    <t>American Journal of Orthopsychiatry</t>
  </si>
  <si>
    <t>https://ovidsp.ovid.com/rss/journals/00134426/pap.rss</t>
  </si>
  <si>
    <t>1998-02-01</t>
  </si>
  <si>
    <t>Latest Issue</t>
  </si>
  <si>
    <t>1930-10-01 - 2022-01-01</t>
  </si>
  <si>
    <t>https://ovidsp.ovid.com/rss/journals/00011970/current.rss</t>
  </si>
  <si>
    <t>1975-01-01 - 2013-10-01</t>
  </si>
  <si>
    <t>1930-7802</t>
  </si>
  <si>
    <t>0735-7036</t>
  </si>
  <si>
    <t>2002-01-01</t>
  </si>
  <si>
    <t>2008-01-01</t>
  </si>
  <si>
    <t>Cultural Diversity and Ethnic Minority Psychology</t>
  </si>
  <si>
    <t>https://ovidsp.ovid.com/rss/journals/01694390/pap.rss</t>
  </si>
  <si>
    <t>https://ovidsp.ovid.com/rss/journals/01714605/current.rss</t>
  </si>
  <si>
    <t>0096-1515</t>
  </si>
  <si>
    <t>Prevention and Treatment</t>
  </si>
  <si>
    <t>2007-07-01 - 2022-07-01</t>
  </si>
  <si>
    <t>1991-07-01</t>
  </si>
  <si>
    <t>1931-390X</t>
  </si>
  <si>
    <t>Journal of Personality and Social Psychology</t>
  </si>
  <si>
    <t>2021-09-01</t>
  </si>
  <si>
    <t>2009-08-01 - 2022-05-01</t>
  </si>
  <si>
    <t>2332-211X</t>
  </si>
  <si>
    <t>2010-04-01</t>
  </si>
  <si>
    <t>https://ovidsp.ovid.com/rss/journals/01756957/pap.rss</t>
  </si>
  <si>
    <t>2022-01-01</t>
  </si>
  <si>
    <t>Behavioral Development</t>
  </si>
  <si>
    <t>2512-8450</t>
  </si>
  <si>
    <t>1939-5647</t>
  </si>
  <si>
    <t>Psychology &amp; Neuroscience</t>
  </si>
  <si>
    <t>1969-11-01</t>
  </si>
  <si>
    <t>0096-9753</t>
  </si>
  <si>
    <t>2192-0931</t>
  </si>
  <si>
    <t>2006-04-01 - 2011-12-01</t>
  </si>
  <si>
    <t>0022-006X</t>
  </si>
  <si>
    <t>https://ovidsp.ovid.com/rss/journals/01515544/pap.rss</t>
  </si>
  <si>
    <t>1077-341X</t>
  </si>
  <si>
    <t>1996-03-01 - 2022-04-01</t>
  </si>
  <si>
    <t>https://ovidsp.ovid.com/rss/journals/00012188/pap.rss</t>
  </si>
  <si>
    <t>1969-11-01 - 1982-12-01</t>
  </si>
  <si>
    <t>2014-03-01</t>
  </si>
  <si>
    <t>2012-01-01</t>
  </si>
  <si>
    <t>2169-3269</t>
  </si>
  <si>
    <t>1987-03-01 - 2022-09-01</t>
  </si>
  <si>
    <t>Spirituality in Clinical Practice</t>
  </si>
  <si>
    <t>2008-01-01 - 2022-01-01</t>
  </si>
  <si>
    <t>https://ovidsp.ovid.com/rss/journals/00001326/current.rss</t>
  </si>
  <si>
    <t>https://ovidsp.ovid.com/rss/journals/00001975/pap.rss</t>
  </si>
  <si>
    <t>2673-8627</t>
  </si>
  <si>
    <t>Journal of Applied Research in Memory and Cognition</t>
  </si>
  <si>
    <t>1998-02-01 - 2022-08-01</t>
  </si>
  <si>
    <t>2329-8456</t>
  </si>
  <si>
    <t>1997-01-01 - 2021-11-01</t>
  </si>
  <si>
    <t>Canadian Journal of Behavioural Science</t>
  </si>
  <si>
    <t>2012-08-01</t>
  </si>
  <si>
    <t>1981-04-01</t>
  </si>
  <si>
    <t>2160-4134</t>
  </si>
  <si>
    <t>0586-7614</t>
  </si>
  <si>
    <t>1947-03-01 - 1992-12-01</t>
  </si>
  <si>
    <t>https://ovidsp.ovid.com/rss/journals/01879014/pap.rss</t>
  </si>
  <si>
    <t>2022-10-01</t>
  </si>
  <si>
    <t>2375-4656</t>
  </si>
  <si>
    <t>0318-2096</t>
  </si>
  <si>
    <t>https://ovidsp.ovid.com/rss/journals/00012003/current.rss</t>
  </si>
  <si>
    <t>https://ovidsp.ovid.com/rss/journals/01879014/current.rss</t>
  </si>
  <si>
    <t>2022-07-01</t>
  </si>
  <si>
    <t>2332-2101</t>
  </si>
  <si>
    <t>2018-04-01 - 2021-10-01</t>
  </si>
  <si>
    <t>Swiss Journal of Psychology</t>
  </si>
  <si>
    <t>1920-12-01</t>
  </si>
  <si>
    <t>Scholarship of Teaching and Learning in Psychology</t>
  </si>
  <si>
    <t>Jumpstart</t>
  </si>
  <si>
    <t>Clinical Psychology: Science &amp; Practice</t>
  </si>
  <si>
    <t>Law &amp; Human Behavior</t>
  </si>
  <si>
    <t>https://ovidsp.ovid.com/rss/journals/00126206/pap.rss</t>
  </si>
  <si>
    <t>1910-01-01 - 2022-08-01</t>
  </si>
  <si>
    <t>https://ovidsp.ovid.com/rss/journals/01448780/current.rss</t>
  </si>
  <si>
    <t>https://ovidsp.ovid.com/rss/journals/00060744/pap.rss</t>
  </si>
  <si>
    <t>1999-01-01 - 2012-01-01</t>
  </si>
  <si>
    <t>https://ovidsp.ovid.com/rss/journals/00010989/pap.rss</t>
  </si>
  <si>
    <t>1072-5245</t>
  </si>
  <si>
    <t>1095-158X</t>
  </si>
  <si>
    <t>1099-9809</t>
  </si>
  <si>
    <t>2008-03-01 - 2022-10-01</t>
  </si>
  <si>
    <t>1917-07-01 - 1920-12-01</t>
  </si>
  <si>
    <t>1894-01-01 - 2022-04-01</t>
  </si>
  <si>
    <t>Theoretical &amp; Philosophical Psychology</t>
  </si>
  <si>
    <t>1995-01-01 - 2022-01-01</t>
  </si>
  <si>
    <t>Journal of Behavioral Health and Medicine</t>
  </si>
  <si>
    <t>1996-03-01</t>
  </si>
  <si>
    <t>1939-1315</t>
  </si>
  <si>
    <t>5-6</t>
  </si>
  <si>
    <t>2192-0923</t>
  </si>
  <si>
    <t>1866-5888</t>
  </si>
  <si>
    <t>Nordic Psychology</t>
  </si>
  <si>
    <t>1879-2669</t>
  </si>
  <si>
    <t>2169-4826</t>
  </si>
  <si>
    <t>https://ovidsp.ovid.com/rss/journals/00010989/current.rss</t>
  </si>
  <si>
    <t>0095-8891</t>
  </si>
  <si>
    <t>https://ovidsp.ovid.com/rss/journals/01369759/current.rss</t>
  </si>
  <si>
    <t>https://ovidsp.ovid.com/rss/journals/01845231/current.rss</t>
  </si>
  <si>
    <t>2021-01-01</t>
  </si>
  <si>
    <t>1983-04-01</t>
  </si>
  <si>
    <t>1939-1293</t>
  </si>
  <si>
    <t>https://ovidsp.ovid.com/rss/journals/02112926/pap.rss</t>
  </si>
  <si>
    <t>0022-0663</t>
  </si>
  <si>
    <t>https://ovidsp.ovid.com/rss/journals/01433346/pap.rss</t>
  </si>
  <si>
    <t>2005-01-01 - 2019-01-01</t>
  </si>
  <si>
    <t>https://ovidsp.ovid.com/rss/journals/00062930/pap.rss</t>
  </si>
  <si>
    <t>2163-0070</t>
  </si>
  <si>
    <t>https://ovidsp.ovid.com/rss/journals/00063904/pap.rss</t>
  </si>
  <si>
    <t>Journal of Behavior Analysis in Health, Sports, Fitness &amp;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</si>
</sst>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Hyperlink" xfId="1" builtinId="8"/>
    <cellStyle name="Normal" xfId="0" builtinId="0"/>
  </cellStyles>
  <dxfs count="1">
    <dxf>
      <font>
        <b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P151" totalsRowShown="0" headerRowDxfId="0" headerRowCellStyle="Normal">
  <autoFilter ref="A1:P151" xr:uid="{00000000-0009-0000-0100-000001000000}"/>
  <tableColumns count="16">
    <tableColumn id="1" xr3:uid="{00000000-0010-0000-0000-000001000000}" name="Journal Title"/>
    <tableColumn id="2" xr3:uid="{00000000-0010-0000-0000-000002000000}" name="ISSN"/>
    <tableColumn id="3" xr3:uid="{00000000-0010-0000-0000-000003000000}" name="eISSN"/>
    <tableColumn id="4" xr3:uid="{00000000-0010-0000-0000-000004000000}" name="Publisher"/>
    <tableColumn id="5" xr3:uid="{00000000-0010-0000-0000-000005000000}" name="Beginning Volume"/>
    <tableColumn id="6" xr3:uid="{00000000-0010-0000-0000-000006000000}" name="Beginning Issue"/>
    <tableColumn id="7" xr3:uid="{00000000-0010-0000-0000-000007000000}" name="Latest Volume"/>
    <tableColumn id="8" xr3:uid="{00000000-0010-0000-0000-000008000000}" name="Latest Issue"/>
    <tableColumn id="9" xr3:uid="{00000000-0010-0000-0000-000009000000}" name="Year Coverage"/>
    <tableColumn id="10" xr3:uid="{00000000-0010-0000-0000-00000A000000}" name="Beginning Year Coverage"/>
    <tableColumn id="11" xr3:uid="{00000000-0010-0000-0000-00000B000000}" name="Latest Year Coverage"/>
    <tableColumn id="12" xr3:uid="{00000000-0010-0000-0000-00000C000000}" name="Jumpstart" dataCellStyle="Hyperlink" totalsRowCellStyle="Hyperlink"/>
    <tableColumn id="13" xr3:uid="{00000000-0010-0000-0000-00000D000000}" name="OfferedOn"/>
    <tableColumn id="14" xr3:uid="{00000000-0010-0000-0000-00000E000000}" name="RSS Feed URL"/>
    <tableColumn id="15" xr3:uid="{00000000-0010-0000-0000-00000F000000}" name="PAP"/>
    <tableColumn id="16" xr3:uid="{00000000-0010-0000-0000-000010000000}" name="PAP RSS Feed UR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P151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1" max="1" width="54.7265625" customWidth="1"/>
    <col min="2" max="3" width="14.7265625" customWidth="1"/>
    <col min="4" max="4" width="44.7265625" customWidth="1"/>
    <col min="5" max="5" width="20.7265625" customWidth="1"/>
    <col min="6" max="6" width="19.7265625" customWidth="1"/>
    <col min="7" max="7" width="17.7265625" customWidth="1"/>
    <col min="8" max="8" width="16.7265625" customWidth="1"/>
    <col min="9" max="9" width="19.7265625" customWidth="1"/>
    <col min="10" max="10" width="27.7265625" customWidth="1"/>
    <col min="11" max="11" width="24.7265625" customWidth="1"/>
    <col min="12" max="12" width="64.7265625" customWidth="1"/>
    <col min="13" max="13" width="19.7265625" customWidth="1"/>
    <col min="14" max="14" width="16.7265625" customWidth="1"/>
    <col min="15" max="15" width="7.7265625" customWidth="1"/>
    <col min="16" max="16" width="20.7265625" customWidth="1"/>
  </cols>
  <sheetData>
    <row r="1" spans="1:16" x14ac:dyDescent="0.35">
      <c r="A1" s="2" t="s">
        <v>519</v>
      </c>
      <c r="B1" s="2" t="s">
        <v>846</v>
      </c>
      <c r="C1" s="2" t="s">
        <v>327</v>
      </c>
      <c r="D1" s="2" t="s">
        <v>556</v>
      </c>
      <c r="E1" s="2" t="s">
        <v>70</v>
      </c>
      <c r="F1" s="2" t="s">
        <v>522</v>
      </c>
      <c r="G1" s="2" t="s">
        <v>654</v>
      </c>
      <c r="H1" s="2" t="s">
        <v>886</v>
      </c>
      <c r="I1" s="2" t="s">
        <v>272</v>
      </c>
      <c r="J1" s="2" t="s">
        <v>641</v>
      </c>
      <c r="K1" s="2" t="s">
        <v>692</v>
      </c>
      <c r="L1" s="2" t="s">
        <v>954</v>
      </c>
      <c r="M1" s="2" t="s">
        <v>542</v>
      </c>
      <c r="N1" s="2" t="s">
        <v>365</v>
      </c>
      <c r="O1" s="2" t="s">
        <v>85</v>
      </c>
      <c r="P1" s="2" t="s">
        <v>285</v>
      </c>
    </row>
    <row r="2" spans="1:16" x14ac:dyDescent="0.35">
      <c r="A2" t="s">
        <v>883</v>
      </c>
      <c r="B2" t="s">
        <v>839</v>
      </c>
      <c r="C2" t="s">
        <v>681</v>
      </c>
      <c r="D2" t="s">
        <v>71</v>
      </c>
      <c r="E2">
        <v>1</v>
      </c>
      <c r="F2">
        <v>1</v>
      </c>
      <c r="G2">
        <v>92</v>
      </c>
      <c r="H2">
        <v>5</v>
      </c>
      <c r="I2" t="s">
        <v>887</v>
      </c>
      <c r="J2" t="s">
        <v>860</v>
      </c>
      <c r="K2" t="s">
        <v>908</v>
      </c>
      <c r="L2" s="1" t="str">
        <f>HYPERLINK("https://ovidsp.ovid.com/ovidweb.cgi?T=JS&amp;NEWS=n&amp;CSC=Y&amp;PAGE=toc&amp;D=yrovft&amp;AN=00000454-000000000-00000","https://ovidsp.ovid.com/ovidweb.cgi?T=JS&amp;NEWS=n&amp;CSC=Y&amp;PAGE=toc&amp;D=yrovft&amp;AN=00000454-000000000-00000")</f>
        <v>https://ovidsp.ovid.com/ovidweb.cgi?T=JS&amp;NEWS=n&amp;CSC=Y&amp;PAGE=toc&amp;D=yrovft&amp;AN=00000454-000000000-00000</v>
      </c>
      <c r="M2" t="s">
        <v>827</v>
      </c>
      <c r="N2" t="s">
        <v>382</v>
      </c>
      <c r="O2" t="b">
        <v>1</v>
      </c>
      <c r="P2" t="s">
        <v>50</v>
      </c>
    </row>
    <row r="3" spans="1:16" x14ac:dyDescent="0.35">
      <c r="A3" t="s">
        <v>370</v>
      </c>
      <c r="B3" t="s">
        <v>482</v>
      </c>
      <c r="C3" t="s">
        <v>16</v>
      </c>
      <c r="D3" t="s">
        <v>71</v>
      </c>
      <c r="E3">
        <v>1</v>
      </c>
      <c r="F3">
        <v>1</v>
      </c>
      <c r="G3">
        <v>77</v>
      </c>
      <c r="H3">
        <v>6</v>
      </c>
      <c r="I3" t="s">
        <v>357</v>
      </c>
      <c r="J3" t="s">
        <v>552</v>
      </c>
      <c r="K3" t="s">
        <v>167</v>
      </c>
      <c r="L3" s="1" t="str">
        <f>HYPERLINK("https://ovidsp.ovid.com/ovidweb.cgi?T=JS&amp;NEWS=n&amp;CSC=Y&amp;PAGE=toc&amp;D=yrovft&amp;AN=00000487-000000000-00000","https://ovidsp.ovid.com/ovidweb.cgi?T=JS&amp;NEWS=n&amp;CSC=Y&amp;PAGE=toc&amp;D=yrovft&amp;AN=00000487-000000000-00000")</f>
        <v>https://ovidsp.ovid.com/ovidweb.cgi?T=JS&amp;NEWS=n&amp;CSC=Y&amp;PAGE=toc&amp;D=yrovft&amp;AN=00000487-000000000-00000</v>
      </c>
      <c r="M3" t="s">
        <v>827</v>
      </c>
      <c r="N3" t="s">
        <v>110</v>
      </c>
      <c r="O3" t="b">
        <v>1</v>
      </c>
      <c r="P3" t="s">
        <v>443</v>
      </c>
    </row>
    <row r="4" spans="1:16" x14ac:dyDescent="0.35">
      <c r="A4" t="s">
        <v>870</v>
      </c>
      <c r="B4" t="s">
        <v>827</v>
      </c>
      <c r="C4" t="s">
        <v>925</v>
      </c>
      <c r="D4" t="s">
        <v>71</v>
      </c>
      <c r="E4">
        <v>1</v>
      </c>
      <c r="F4">
        <v>1</v>
      </c>
      <c r="G4">
        <v>9</v>
      </c>
      <c r="H4">
        <v>1</v>
      </c>
      <c r="I4" t="s">
        <v>854</v>
      </c>
      <c r="J4" t="s">
        <v>838</v>
      </c>
      <c r="K4" t="s">
        <v>151</v>
      </c>
      <c r="L4" s="1" t="str">
        <f>HYPERLINK("https://ovidsp.ovid.com/ovidweb.cgi?T=JS&amp;NEWS=n&amp;CSC=Y&amp;PAGE=toc&amp;D=yrovft&amp;AN=01741143-000000000-00000","https://ovidsp.ovid.com/ovidweb.cgi?T=JS&amp;NEWS=n&amp;CSC=Y&amp;PAGE=toc&amp;D=yrovft&amp;AN=01741143-000000000-00000")</f>
        <v>https://ovidsp.ovid.com/ovidweb.cgi?T=JS&amp;NEWS=n&amp;CSC=Y&amp;PAGE=toc&amp;D=yrovft&amp;AN=01741143-000000000-00000</v>
      </c>
      <c r="M4" t="s">
        <v>827</v>
      </c>
      <c r="N4" t="s">
        <v>29</v>
      </c>
      <c r="O4" t="b">
        <v>0</v>
      </c>
      <c r="P4" t="s">
        <v>827</v>
      </c>
    </row>
    <row r="5" spans="1:16" x14ac:dyDescent="0.35">
      <c r="A5" t="s">
        <v>595</v>
      </c>
      <c r="B5" t="s">
        <v>714</v>
      </c>
      <c r="C5" t="s">
        <v>314</v>
      </c>
      <c r="D5" t="s">
        <v>71</v>
      </c>
      <c r="E5" t="s">
        <v>128</v>
      </c>
      <c r="F5">
        <v>1</v>
      </c>
      <c r="G5">
        <v>13</v>
      </c>
      <c r="H5">
        <v>2</v>
      </c>
      <c r="I5" t="s">
        <v>100</v>
      </c>
      <c r="J5" t="s">
        <v>788</v>
      </c>
      <c r="K5" t="s">
        <v>626</v>
      </c>
      <c r="L5" s="1" t="str">
        <f>HYPERLINK("https://ovidsp.ovid.com/ovidweb.cgi?T=JS&amp;NEWS=n&amp;CSC=Y&amp;PAGE=toc&amp;D=yrovft&amp;AN=01434890-000000000-00000","https://ovidsp.ovid.com/ovidweb.cgi?T=JS&amp;NEWS=n&amp;CSC=Y&amp;PAGE=toc&amp;D=yrovft&amp;AN=01434890-000000000-00000")</f>
        <v>https://ovidsp.ovid.com/ovidweb.cgi?T=JS&amp;NEWS=n&amp;CSC=Y&amp;PAGE=toc&amp;D=yrovft&amp;AN=01434890-000000000-00000</v>
      </c>
      <c r="M5" t="s">
        <v>827</v>
      </c>
      <c r="N5" t="s">
        <v>800</v>
      </c>
      <c r="O5" t="b">
        <v>1</v>
      </c>
      <c r="P5" t="s">
        <v>685</v>
      </c>
    </row>
    <row r="6" spans="1:16" x14ac:dyDescent="0.35">
      <c r="A6" t="s">
        <v>455</v>
      </c>
      <c r="B6" t="s">
        <v>975</v>
      </c>
      <c r="C6" t="s">
        <v>915</v>
      </c>
      <c r="D6" t="s">
        <v>71</v>
      </c>
      <c r="E6">
        <v>1</v>
      </c>
      <c r="F6">
        <v>1</v>
      </c>
      <c r="G6">
        <v>12</v>
      </c>
      <c r="H6">
        <v>1</v>
      </c>
      <c r="I6" t="s">
        <v>772</v>
      </c>
      <c r="J6" t="s">
        <v>181</v>
      </c>
      <c r="K6" t="s">
        <v>908</v>
      </c>
      <c r="L6" s="1" t="str">
        <f>HYPERLINK("https://ovidsp.ovid.com/ovidweb.cgi?T=JS&amp;NEWS=n&amp;CSC=Y&amp;PAGE=toc&amp;D=yrovft&amp;AN=01507079-000000000-00000","https://ovidsp.ovid.com/ovidweb.cgi?T=JS&amp;NEWS=n&amp;CSC=Y&amp;PAGE=toc&amp;D=yrovft&amp;AN=01507079-000000000-00000")</f>
        <v>https://ovidsp.ovid.com/ovidweb.cgi?T=JS&amp;NEWS=n&amp;CSC=Y&amp;PAGE=toc&amp;D=yrovft&amp;AN=01507079-000000000-00000</v>
      </c>
      <c r="M6" t="s">
        <v>827</v>
      </c>
      <c r="N6" t="s">
        <v>103</v>
      </c>
      <c r="O6" t="b">
        <v>1</v>
      </c>
      <c r="P6" t="s">
        <v>288</v>
      </c>
    </row>
    <row r="7" spans="1:16" x14ac:dyDescent="0.35">
      <c r="A7" t="s">
        <v>679</v>
      </c>
      <c r="B7" t="s">
        <v>827</v>
      </c>
      <c r="C7" t="s">
        <v>247</v>
      </c>
      <c r="D7" t="s">
        <v>71</v>
      </c>
      <c r="E7">
        <v>14</v>
      </c>
      <c r="F7" t="s">
        <v>516</v>
      </c>
      <c r="G7">
        <v>22</v>
      </c>
      <c r="H7">
        <v>3</v>
      </c>
      <c r="I7" t="s">
        <v>758</v>
      </c>
      <c r="J7" t="s">
        <v>280</v>
      </c>
      <c r="K7" t="s">
        <v>92</v>
      </c>
      <c r="L7" s="1" t="str">
        <f>HYPERLINK("https://ovidsp.ovid.com/ovidweb.cgi?T=JS&amp;NEWS=n&amp;CSC=Y&amp;PAGE=toc&amp;D=yrovft&amp;AN=01845231-000000000-00000","https://ovidsp.ovid.com/ovidweb.cgi?T=JS&amp;NEWS=n&amp;CSC=Y&amp;PAGE=toc&amp;D=yrovft&amp;AN=01845231-000000000-00000")</f>
        <v>https://ovidsp.ovid.com/ovidweb.cgi?T=JS&amp;NEWS=n&amp;CSC=Y&amp;PAGE=toc&amp;D=yrovft&amp;AN=01845231-000000000-00000</v>
      </c>
      <c r="M7" t="s">
        <v>827</v>
      </c>
      <c r="N7" t="s">
        <v>983</v>
      </c>
      <c r="O7" t="b">
        <v>1</v>
      </c>
      <c r="P7" t="s">
        <v>588</v>
      </c>
    </row>
    <row r="8" spans="1:16" x14ac:dyDescent="0.35">
      <c r="A8" t="s">
        <v>909</v>
      </c>
      <c r="B8" t="s">
        <v>827</v>
      </c>
      <c r="C8" t="s">
        <v>26</v>
      </c>
      <c r="D8" t="s">
        <v>71</v>
      </c>
      <c r="E8">
        <v>23</v>
      </c>
      <c r="F8">
        <v>1</v>
      </c>
      <c r="G8">
        <v>26</v>
      </c>
      <c r="H8">
        <v>2</v>
      </c>
      <c r="I8" t="s">
        <v>950</v>
      </c>
      <c r="J8" t="s">
        <v>629</v>
      </c>
      <c r="K8" t="s">
        <v>183</v>
      </c>
      <c r="L8" s="1" t="str">
        <f>HYPERLINK("https://ovidsp.ovid.com/ovidweb.cgi?T=JS&amp;NEWS=n&amp;CSC=Y&amp;PAGE=toc&amp;D=yrovft&amp;AN=02075930-000000000-00000","https://ovidsp.ovid.com/ovidweb.cgi?T=JS&amp;NEWS=n&amp;CSC=Y&amp;PAGE=toc&amp;D=yrovft&amp;AN=02075930-000000000-00000")</f>
        <v>https://ovidsp.ovid.com/ovidweb.cgi?T=JS&amp;NEWS=n&amp;CSC=Y&amp;PAGE=toc&amp;D=yrovft&amp;AN=02075930-000000000-00000</v>
      </c>
      <c r="M8" t="s">
        <v>827</v>
      </c>
      <c r="N8" t="s">
        <v>717</v>
      </c>
      <c r="O8" t="b">
        <v>1</v>
      </c>
      <c r="P8" t="s">
        <v>690</v>
      </c>
    </row>
    <row r="9" spans="1:16" x14ac:dyDescent="0.35">
      <c r="A9" t="s">
        <v>59</v>
      </c>
      <c r="B9" t="s">
        <v>827</v>
      </c>
      <c r="C9" t="s">
        <v>26</v>
      </c>
      <c r="D9" t="s">
        <v>71</v>
      </c>
      <c r="E9">
        <v>7</v>
      </c>
      <c r="F9">
        <v>1</v>
      </c>
      <c r="G9">
        <v>22</v>
      </c>
      <c r="H9">
        <v>2</v>
      </c>
      <c r="I9" t="s">
        <v>1</v>
      </c>
      <c r="J9" t="s">
        <v>51</v>
      </c>
      <c r="K9" t="s">
        <v>547</v>
      </c>
      <c r="L9" s="1" t="str">
        <f>HYPERLINK("https://ovidsp.ovid.com/ovidweb.cgi?T=JS&amp;NEWS=n&amp;CSC=Y&amp;PAGE=toc&amp;D=yrovft&amp;AN=01367988-000000000-00000","https://ovidsp.ovid.com/ovidweb.cgi?T=JS&amp;NEWS=n&amp;CSC=Y&amp;PAGE=toc&amp;D=yrovft&amp;AN=01367988-000000000-00000")</f>
        <v>https://ovidsp.ovid.com/ovidweb.cgi?T=JS&amp;NEWS=n&amp;CSC=Y&amp;PAGE=toc&amp;D=yrovft&amp;AN=01367988-000000000-00000</v>
      </c>
      <c r="M9" t="s">
        <v>827</v>
      </c>
      <c r="N9" t="s">
        <v>438</v>
      </c>
      <c r="O9" t="b">
        <v>1</v>
      </c>
      <c r="P9" t="s">
        <v>752</v>
      </c>
    </row>
    <row r="10" spans="1:16" x14ac:dyDescent="0.35">
      <c r="A10" t="s">
        <v>273</v>
      </c>
      <c r="B10" t="s">
        <v>276</v>
      </c>
      <c r="C10" t="s">
        <v>432</v>
      </c>
      <c r="D10" t="s">
        <v>71</v>
      </c>
      <c r="E10">
        <v>97</v>
      </c>
      <c r="F10">
        <v>1</v>
      </c>
      <c r="G10">
        <v>136</v>
      </c>
      <c r="H10">
        <v>4</v>
      </c>
      <c r="I10" t="s">
        <v>475</v>
      </c>
      <c r="J10" t="s">
        <v>395</v>
      </c>
      <c r="K10" t="s">
        <v>92</v>
      </c>
      <c r="L10" s="1" t="str">
        <f>HYPERLINK("https://ovidsp.ovid.com/ovidweb.cgi?T=JS&amp;NEWS=n&amp;CSC=Y&amp;PAGE=toc&amp;D=yrovft&amp;AN=00001975-000000000-00000","https://ovidsp.ovid.com/ovidweb.cgi?T=JS&amp;NEWS=n&amp;CSC=Y&amp;PAGE=toc&amp;D=yrovft&amp;AN=00001975-000000000-00000")</f>
        <v>https://ovidsp.ovid.com/ovidweb.cgi?T=JS&amp;NEWS=n&amp;CSC=Y&amp;PAGE=toc&amp;D=yrovft&amp;AN=00001975-000000000-00000</v>
      </c>
      <c r="M10" t="s">
        <v>827</v>
      </c>
      <c r="N10" t="s">
        <v>743</v>
      </c>
      <c r="O10" t="b">
        <v>1</v>
      </c>
      <c r="P10" t="s">
        <v>930</v>
      </c>
    </row>
    <row r="11" spans="1:16" x14ac:dyDescent="0.35">
      <c r="A11" t="s">
        <v>936</v>
      </c>
      <c r="B11" t="s">
        <v>14</v>
      </c>
      <c r="C11" t="s">
        <v>978</v>
      </c>
      <c r="D11" t="s">
        <v>71</v>
      </c>
      <c r="E11">
        <v>1</v>
      </c>
      <c r="F11">
        <v>1</v>
      </c>
      <c r="G11">
        <v>54</v>
      </c>
      <c r="H11">
        <v>3</v>
      </c>
      <c r="I11" t="s">
        <v>728</v>
      </c>
      <c r="J11" t="s">
        <v>446</v>
      </c>
      <c r="K11" t="s">
        <v>948</v>
      </c>
      <c r="L11" s="1" t="str">
        <f>HYPERLINK("https://ovidsp.ovid.com/ovidweb.cgi?T=JS&amp;NEWS=n&amp;CSC=Y&amp;PAGE=toc&amp;D=yrovft&amp;AN=00010989-000000000-00000","https://ovidsp.ovid.com/ovidweb.cgi?T=JS&amp;NEWS=n&amp;CSC=Y&amp;PAGE=toc&amp;D=yrovft&amp;AN=00010989-000000000-00000")</f>
        <v>https://ovidsp.ovid.com/ovidweb.cgi?T=JS&amp;NEWS=n&amp;CSC=Y&amp;PAGE=toc&amp;D=yrovft&amp;AN=00010989-000000000-00000</v>
      </c>
      <c r="M11" t="s">
        <v>827</v>
      </c>
      <c r="N11" t="s">
        <v>980</v>
      </c>
      <c r="O11" t="b">
        <v>1</v>
      </c>
      <c r="P11" t="s">
        <v>962</v>
      </c>
    </row>
    <row r="12" spans="1:16" x14ac:dyDescent="0.35">
      <c r="A12" t="s">
        <v>17</v>
      </c>
      <c r="B12" t="s">
        <v>354</v>
      </c>
      <c r="C12" t="s">
        <v>290</v>
      </c>
      <c r="D12" t="s">
        <v>71</v>
      </c>
      <c r="E12">
        <v>47</v>
      </c>
      <c r="F12">
        <v>1</v>
      </c>
      <c r="G12">
        <v>76</v>
      </c>
      <c r="H12">
        <v>3</v>
      </c>
      <c r="I12" t="s">
        <v>560</v>
      </c>
      <c r="J12" t="s">
        <v>302</v>
      </c>
      <c r="K12" t="s">
        <v>167</v>
      </c>
      <c r="L12" s="1" t="str">
        <f>HYPERLINK("https://ovidsp.ovid.com/ovidweb.cgi?T=JS&amp;NEWS=n&amp;CSC=Y&amp;PAGE=toc&amp;D=yrovft&amp;AN=00008558-000000000-00000","https://ovidsp.ovid.com/ovidweb.cgi?T=JS&amp;NEWS=n&amp;CSC=Y&amp;PAGE=toc&amp;D=yrovft&amp;AN=00008558-000000000-00000")</f>
        <v>https://ovidsp.ovid.com/ovidweb.cgi?T=JS&amp;NEWS=n&amp;CSC=Y&amp;PAGE=toc&amp;D=yrovft&amp;AN=00008558-000000000-00000</v>
      </c>
      <c r="M12" t="s">
        <v>827</v>
      </c>
      <c r="N12" t="s">
        <v>358</v>
      </c>
      <c r="O12" t="b">
        <v>1</v>
      </c>
      <c r="P12" t="s">
        <v>749</v>
      </c>
    </row>
    <row r="13" spans="1:16" x14ac:dyDescent="0.35">
      <c r="A13" t="s">
        <v>338</v>
      </c>
      <c r="B13" t="s">
        <v>830</v>
      </c>
      <c r="C13" t="s">
        <v>827</v>
      </c>
      <c r="D13" t="s">
        <v>71</v>
      </c>
      <c r="E13">
        <v>1</v>
      </c>
      <c r="F13">
        <v>1</v>
      </c>
      <c r="G13">
        <v>46</v>
      </c>
      <c r="H13">
        <v>4</v>
      </c>
      <c r="I13" t="s">
        <v>941</v>
      </c>
      <c r="J13" t="s">
        <v>858</v>
      </c>
      <c r="K13" t="s">
        <v>226</v>
      </c>
      <c r="L13" s="1" t="str">
        <f>HYPERLINK("https://ovidsp.ovid.com/ovidweb.cgi?T=JS&amp;NEWS=n&amp;CSC=Y&amp;PAGE=toc&amp;D=yrovft&amp;AN=00002784-000000000-00000","https://ovidsp.ovid.com/ovidweb.cgi?T=JS&amp;NEWS=n&amp;CSC=Y&amp;PAGE=toc&amp;D=yrovft&amp;AN=00002784-000000000-00000")</f>
        <v>https://ovidsp.ovid.com/ovidweb.cgi?T=JS&amp;NEWS=n&amp;CSC=Y&amp;PAGE=toc&amp;D=yrovft&amp;AN=00002784-000000000-00000</v>
      </c>
      <c r="M13" t="s">
        <v>827</v>
      </c>
      <c r="N13" t="s">
        <v>447</v>
      </c>
      <c r="O13" t="b">
        <v>0</v>
      </c>
      <c r="P13" t="s">
        <v>827</v>
      </c>
    </row>
    <row r="14" spans="1:16" x14ac:dyDescent="0.35">
      <c r="A14" t="s">
        <v>553</v>
      </c>
      <c r="B14" t="s">
        <v>945</v>
      </c>
      <c r="C14" t="s">
        <v>827</v>
      </c>
      <c r="D14" t="s">
        <v>71</v>
      </c>
      <c r="E14">
        <v>16</v>
      </c>
      <c r="F14">
        <v>1</v>
      </c>
      <c r="G14">
        <v>51</v>
      </c>
      <c r="H14">
        <v>2</v>
      </c>
      <c r="I14" t="s">
        <v>175</v>
      </c>
      <c r="J14" t="s">
        <v>98</v>
      </c>
      <c r="K14" t="s">
        <v>355</v>
      </c>
      <c r="L14" s="1" t="str">
        <f>HYPERLINK("https://ovidsp.ovid.com/ovidweb.cgi?T=JS&amp;NEWS=n&amp;CSC=Y&amp;PAGE=toc&amp;D=yrovft&amp;AN=00011017-000000000-00000","https://ovidsp.ovid.com/ovidweb.cgi?T=JS&amp;NEWS=n&amp;CSC=Y&amp;PAGE=toc&amp;D=yrovft&amp;AN=00011017-000000000-00000")</f>
        <v>https://ovidsp.ovid.com/ovidweb.cgi?T=JS&amp;NEWS=n&amp;CSC=Y&amp;PAGE=toc&amp;D=yrovft&amp;AN=00011017-000000000-00000</v>
      </c>
      <c r="M14" t="s">
        <v>827</v>
      </c>
      <c r="N14" t="s">
        <v>409</v>
      </c>
      <c r="O14" t="b">
        <v>0</v>
      </c>
      <c r="P14" t="s">
        <v>827</v>
      </c>
    </row>
    <row r="15" spans="1:16" x14ac:dyDescent="0.35">
      <c r="A15" t="s">
        <v>636</v>
      </c>
      <c r="B15" t="s">
        <v>384</v>
      </c>
      <c r="C15" t="s">
        <v>827</v>
      </c>
      <c r="D15" t="s">
        <v>71</v>
      </c>
      <c r="E15">
        <v>1</v>
      </c>
      <c r="F15">
        <v>1</v>
      </c>
      <c r="G15">
        <v>15</v>
      </c>
      <c r="H15">
        <v>4</v>
      </c>
      <c r="I15" t="s">
        <v>627</v>
      </c>
      <c r="J15" t="s">
        <v>747</v>
      </c>
      <c r="K15" t="s">
        <v>69</v>
      </c>
      <c r="L15" s="1" t="str">
        <f>HYPERLINK("https://ovidsp.ovid.com/ovidweb.cgi?T=JS&amp;NEWS=n&amp;CSC=Y&amp;PAGE=toc&amp;D=yrovft&amp;AN=00012560-000000000-00000","https://ovidsp.ovid.com/ovidweb.cgi?T=JS&amp;NEWS=n&amp;CSC=Y&amp;PAGE=toc&amp;D=yrovft&amp;AN=00012560-000000000-00000")</f>
        <v>https://ovidsp.ovid.com/ovidweb.cgi?T=JS&amp;NEWS=n&amp;CSC=Y&amp;PAGE=toc&amp;D=yrovft&amp;AN=00012560-000000000-00000</v>
      </c>
      <c r="M15" t="s">
        <v>827</v>
      </c>
      <c r="N15" t="s">
        <v>505</v>
      </c>
      <c r="O15" t="b">
        <v>0</v>
      </c>
      <c r="P15" t="s">
        <v>827</v>
      </c>
    </row>
    <row r="16" spans="1:16" x14ac:dyDescent="0.35">
      <c r="A16" t="s">
        <v>137</v>
      </c>
      <c r="B16" t="s">
        <v>687</v>
      </c>
      <c r="C16" t="s">
        <v>780</v>
      </c>
      <c r="D16" t="s">
        <v>71</v>
      </c>
      <c r="E16">
        <v>21</v>
      </c>
      <c r="F16">
        <v>1</v>
      </c>
      <c r="G16">
        <v>63</v>
      </c>
      <c r="H16">
        <v>3</v>
      </c>
      <c r="I16" t="s">
        <v>76</v>
      </c>
      <c r="J16" t="s">
        <v>828</v>
      </c>
      <c r="K16" t="s">
        <v>92</v>
      </c>
      <c r="L16" s="1" t="str">
        <f>HYPERLINK("https://ovidsp.ovid.com/ovidweb.cgi?T=JS&amp;NEWS=n&amp;CSC=Y&amp;PAGE=toc&amp;D=yrovft&amp;AN=00011346-000000000-00000","https://ovidsp.ovid.com/ovidweb.cgi?T=JS&amp;NEWS=n&amp;CSC=Y&amp;PAGE=toc&amp;D=yrovft&amp;AN=00011346-000000000-00000")</f>
        <v>https://ovidsp.ovid.com/ovidweb.cgi?T=JS&amp;NEWS=n&amp;CSC=Y&amp;PAGE=toc&amp;D=yrovft&amp;AN=00011346-000000000-00000</v>
      </c>
      <c r="M16" t="s">
        <v>827</v>
      </c>
      <c r="N16" t="s">
        <v>603</v>
      </c>
      <c r="O16" t="b">
        <v>1</v>
      </c>
      <c r="P16" t="s">
        <v>109</v>
      </c>
    </row>
    <row r="17" spans="1:16" x14ac:dyDescent="0.35">
      <c r="A17" t="s">
        <v>257</v>
      </c>
      <c r="B17" t="s">
        <v>979</v>
      </c>
      <c r="C17" t="s">
        <v>96</v>
      </c>
      <c r="D17" t="s">
        <v>71</v>
      </c>
      <c r="E17">
        <v>1</v>
      </c>
      <c r="F17">
        <v>1</v>
      </c>
      <c r="G17">
        <v>10</v>
      </c>
      <c r="H17">
        <v>2</v>
      </c>
      <c r="I17" t="s">
        <v>457</v>
      </c>
      <c r="J17" t="s">
        <v>739</v>
      </c>
      <c r="K17" t="s">
        <v>626</v>
      </c>
      <c r="L17" s="1" t="str">
        <f>HYPERLINK("https://ovidsp.ovid.com/ovidweb.cgi?T=JS&amp;NEWS=n&amp;CSC=Y&amp;PAGE=toc&amp;D=yrovft&amp;AN=01714605-000000000-00000","https://ovidsp.ovid.com/ovidweb.cgi?T=JS&amp;NEWS=n&amp;CSC=Y&amp;PAGE=toc&amp;D=yrovft&amp;AN=01714605-000000000-00000")</f>
        <v>https://ovidsp.ovid.com/ovidweb.cgi?T=JS&amp;NEWS=n&amp;CSC=Y&amp;PAGE=toc&amp;D=yrovft&amp;AN=01714605-000000000-00000</v>
      </c>
      <c r="M17" t="s">
        <v>827</v>
      </c>
      <c r="N17" t="s">
        <v>896</v>
      </c>
      <c r="O17" t="b">
        <v>1</v>
      </c>
      <c r="P17" t="s">
        <v>159</v>
      </c>
    </row>
    <row r="18" spans="1:16" x14ac:dyDescent="0.35">
      <c r="A18" t="s">
        <v>955</v>
      </c>
      <c r="B18" t="s">
        <v>806</v>
      </c>
      <c r="C18" t="s">
        <v>240</v>
      </c>
      <c r="D18" t="s">
        <v>209</v>
      </c>
      <c r="E18">
        <v>1</v>
      </c>
      <c r="F18">
        <v>1</v>
      </c>
      <c r="G18">
        <v>29</v>
      </c>
      <c r="H18">
        <v>3</v>
      </c>
      <c r="I18" t="s">
        <v>643</v>
      </c>
      <c r="J18" t="s">
        <v>60</v>
      </c>
      <c r="K18" t="s">
        <v>167</v>
      </c>
      <c r="L18" s="1" t="str">
        <f>HYPERLINK("https://ovidsp.ovid.com/ovidweb.cgi?T=JS&amp;NEWS=n&amp;CSC=Y&amp;PAGE=toc&amp;D=yrovft&amp;AN=00126206-000000000-00000","https://ovidsp.ovid.com/ovidweb.cgi?T=JS&amp;NEWS=n&amp;CSC=Y&amp;PAGE=toc&amp;D=yrovft&amp;AN=00126206-000000000-00000")</f>
        <v>https://ovidsp.ovid.com/ovidweb.cgi?T=JS&amp;NEWS=n&amp;CSC=Y&amp;PAGE=toc&amp;D=yrovft&amp;AN=00126206-000000000-00000</v>
      </c>
      <c r="M18" t="s">
        <v>827</v>
      </c>
      <c r="N18" t="s">
        <v>43</v>
      </c>
      <c r="O18" t="b">
        <v>1</v>
      </c>
      <c r="P18" t="s">
        <v>957</v>
      </c>
    </row>
    <row r="19" spans="1:16" x14ac:dyDescent="0.35">
      <c r="A19" t="s">
        <v>582</v>
      </c>
      <c r="B19" t="s">
        <v>507</v>
      </c>
      <c r="C19" t="s">
        <v>33</v>
      </c>
      <c r="D19" t="s">
        <v>71</v>
      </c>
      <c r="E19">
        <v>45</v>
      </c>
      <c r="F19">
        <v>1</v>
      </c>
      <c r="G19">
        <v>74</v>
      </c>
      <c r="H19">
        <v>2</v>
      </c>
      <c r="I19" t="s">
        <v>524</v>
      </c>
      <c r="J19" t="s">
        <v>122</v>
      </c>
      <c r="K19" t="s">
        <v>626</v>
      </c>
      <c r="L19" s="1" t="str">
        <f>HYPERLINK("https://ovidsp.ovid.com/ovidweb.cgi?T=JS&amp;NEWS=n&amp;CSC=Y&amp;PAGE=toc&amp;D=yrovft&amp;AN=00135761-000000000-00000","https://ovidsp.ovid.com/ovidweb.cgi?T=JS&amp;NEWS=n&amp;CSC=Y&amp;PAGE=toc&amp;D=yrovft&amp;AN=00135761-000000000-00000")</f>
        <v>https://ovidsp.ovid.com/ovidweb.cgi?T=JS&amp;NEWS=n&amp;CSC=Y&amp;PAGE=toc&amp;D=yrovft&amp;AN=00135761-000000000-00000</v>
      </c>
      <c r="M19" t="s">
        <v>827</v>
      </c>
      <c r="N19" t="s">
        <v>715</v>
      </c>
      <c r="O19" t="b">
        <v>1</v>
      </c>
      <c r="P19" t="s">
        <v>820</v>
      </c>
    </row>
    <row r="20" spans="1:16" x14ac:dyDescent="0.35">
      <c r="A20" t="s">
        <v>659</v>
      </c>
      <c r="B20" t="s">
        <v>115</v>
      </c>
      <c r="C20" t="s">
        <v>440</v>
      </c>
      <c r="D20" t="s">
        <v>71</v>
      </c>
      <c r="E20">
        <v>1</v>
      </c>
      <c r="F20" t="s">
        <v>128</v>
      </c>
      <c r="G20">
        <v>11</v>
      </c>
      <c r="H20">
        <v>3</v>
      </c>
      <c r="I20" t="s">
        <v>548</v>
      </c>
      <c r="J20" t="s">
        <v>125</v>
      </c>
      <c r="K20" t="s">
        <v>167</v>
      </c>
      <c r="L20" s="1" t="str">
        <f>HYPERLINK("https://ovidsp.ovid.com/ovidweb.cgi?T=JS&amp;NEWS=n&amp;CSC=Y&amp;PAGE=toc&amp;D=yrovft&amp;AN=01515543-000000000-00000","https://ovidsp.ovid.com/ovidweb.cgi?T=JS&amp;NEWS=n&amp;CSC=Y&amp;PAGE=toc&amp;D=yrovft&amp;AN=01515543-000000000-00000")</f>
        <v>https://ovidsp.ovid.com/ovidweb.cgi?T=JS&amp;NEWS=n&amp;CSC=Y&amp;PAGE=toc&amp;D=yrovft&amp;AN=01515543-000000000-00000</v>
      </c>
      <c r="M20" t="s">
        <v>827</v>
      </c>
      <c r="N20" t="s">
        <v>119</v>
      </c>
      <c r="O20" t="b">
        <v>1</v>
      </c>
      <c r="P20" t="s">
        <v>399</v>
      </c>
    </row>
    <row r="21" spans="1:16" x14ac:dyDescent="0.35">
      <c r="A21" t="s">
        <v>375</v>
      </c>
      <c r="B21" t="s">
        <v>206</v>
      </c>
      <c r="C21" t="s">
        <v>469</v>
      </c>
      <c r="D21" t="s">
        <v>71</v>
      </c>
      <c r="E21">
        <v>16</v>
      </c>
      <c r="F21">
        <v>1</v>
      </c>
      <c r="G21">
        <v>43</v>
      </c>
      <c r="H21">
        <v>4</v>
      </c>
      <c r="I21" t="s">
        <v>970</v>
      </c>
      <c r="J21" t="s">
        <v>851</v>
      </c>
      <c r="K21" t="s">
        <v>908</v>
      </c>
      <c r="L21" s="1" t="str">
        <f>HYPERLINK("https://ovidsp.ovid.com/ovidweb.cgi?T=JS&amp;NEWS=n&amp;CSC=Y&amp;PAGE=toc&amp;D=yrovft&amp;AN=00003243-000000000-00000","https://ovidsp.ovid.com/ovidweb.cgi?T=JS&amp;NEWS=n&amp;CSC=Y&amp;PAGE=toc&amp;D=yrovft&amp;AN=00003243-000000000-00000")</f>
        <v>https://ovidsp.ovid.com/ovidweb.cgi?T=JS&amp;NEWS=n&amp;CSC=Y&amp;PAGE=toc&amp;D=yrovft&amp;AN=00003243-000000000-00000</v>
      </c>
      <c r="M21" t="s">
        <v>827</v>
      </c>
      <c r="N21" t="s">
        <v>336</v>
      </c>
      <c r="O21" t="b">
        <v>1</v>
      </c>
      <c r="P21" t="s">
        <v>764</v>
      </c>
    </row>
    <row r="22" spans="1:16" x14ac:dyDescent="0.35">
      <c r="A22" t="s">
        <v>894</v>
      </c>
      <c r="B22" t="s">
        <v>965</v>
      </c>
      <c r="C22" t="s">
        <v>841</v>
      </c>
      <c r="D22" t="s">
        <v>71</v>
      </c>
      <c r="E22">
        <v>5</v>
      </c>
      <c r="F22">
        <v>1</v>
      </c>
      <c r="G22">
        <v>28</v>
      </c>
      <c r="H22">
        <v>3</v>
      </c>
      <c r="I22" t="s">
        <v>250</v>
      </c>
      <c r="J22" t="s">
        <v>632</v>
      </c>
      <c r="K22" t="s">
        <v>948</v>
      </c>
      <c r="L22" s="1" t="str">
        <f>HYPERLINK("https://ovidsp.ovid.com/ovidweb.cgi?T=JS&amp;NEWS=n&amp;CSC=Y&amp;PAGE=toc&amp;D=yrovft&amp;AN=00125528-000000000-00000","https://ovidsp.ovid.com/ovidweb.cgi?T=JS&amp;NEWS=n&amp;CSC=Y&amp;PAGE=toc&amp;D=yrovft&amp;AN=00125528-000000000-00000")</f>
        <v>https://ovidsp.ovid.com/ovidweb.cgi?T=JS&amp;NEWS=n&amp;CSC=Y&amp;PAGE=toc&amp;D=yrovft&amp;AN=00125528-000000000-00000</v>
      </c>
      <c r="M22" t="s">
        <v>827</v>
      </c>
      <c r="N22" t="s">
        <v>258</v>
      </c>
      <c r="O22" t="b">
        <v>1</v>
      </c>
      <c r="P22" t="s">
        <v>476</v>
      </c>
    </row>
    <row r="23" spans="1:16" x14ac:dyDescent="0.35">
      <c r="A23" t="s">
        <v>631</v>
      </c>
      <c r="B23" t="s">
        <v>919</v>
      </c>
      <c r="C23" t="s">
        <v>911</v>
      </c>
      <c r="D23" t="s">
        <v>71</v>
      </c>
      <c r="E23">
        <v>1</v>
      </c>
      <c r="F23">
        <v>1</v>
      </c>
      <c r="G23">
        <v>4</v>
      </c>
      <c r="H23">
        <v>4</v>
      </c>
      <c r="I23" t="s">
        <v>196</v>
      </c>
      <c r="J23" t="s">
        <v>851</v>
      </c>
      <c r="K23" t="s">
        <v>564</v>
      </c>
      <c r="L23" s="1" t="str">
        <f>HYPERLINK("https://ovidsp.ovid.com/ovidweb.cgi?T=JS&amp;NEWS=n&amp;CSC=Y&amp;PAGE=toc&amp;D=yrovft&amp;AN=00063544-000000000-00000","https://ovidsp.ovid.com/ovidweb.cgi?T=JS&amp;NEWS=n&amp;CSC=Y&amp;PAGE=toc&amp;D=yrovft&amp;AN=00063544-000000000-00000")</f>
        <v>https://ovidsp.ovid.com/ovidweb.cgi?T=JS&amp;NEWS=n&amp;CSC=Y&amp;PAGE=toc&amp;D=yrovft&amp;AN=00063544-000000000-00000</v>
      </c>
      <c r="M23" t="s">
        <v>827</v>
      </c>
      <c r="N23" t="s">
        <v>734</v>
      </c>
      <c r="O23" t="b">
        <v>0</v>
      </c>
      <c r="P23" t="s">
        <v>827</v>
      </c>
    </row>
    <row r="24" spans="1:16" x14ac:dyDescent="0.35">
      <c r="A24" t="s">
        <v>72</v>
      </c>
      <c r="B24" t="s">
        <v>379</v>
      </c>
      <c r="C24" t="s">
        <v>753</v>
      </c>
      <c r="D24" t="s">
        <v>71</v>
      </c>
      <c r="E24">
        <v>1</v>
      </c>
      <c r="F24">
        <v>20130800</v>
      </c>
      <c r="G24">
        <v>9</v>
      </c>
      <c r="H24">
        <v>2</v>
      </c>
      <c r="I24" t="s">
        <v>657</v>
      </c>
      <c r="J24" t="s">
        <v>785</v>
      </c>
      <c r="K24" t="s">
        <v>824</v>
      </c>
      <c r="L24" s="1" t="str">
        <f>HYPERLINK("https://ovidsp.ovid.com/ovidweb.cgi?T=JS&amp;NEWS=n&amp;CSC=Y&amp;PAGE=toc&amp;D=yrovft&amp;AN=01762424-000000000-00000","https://ovidsp.ovid.com/ovidweb.cgi?T=JS&amp;NEWS=n&amp;CSC=Y&amp;PAGE=toc&amp;D=yrovft&amp;AN=01762424-000000000-00000")</f>
        <v>https://ovidsp.ovid.com/ovidweb.cgi?T=JS&amp;NEWS=n&amp;CSC=Y&amp;PAGE=toc&amp;D=yrovft&amp;AN=01762424-000000000-00000</v>
      </c>
      <c r="M24" t="s">
        <v>827</v>
      </c>
      <c r="N24" t="s">
        <v>242</v>
      </c>
      <c r="O24" t="b">
        <v>1</v>
      </c>
      <c r="P24" t="s">
        <v>831</v>
      </c>
    </row>
    <row r="25" spans="1:16" x14ac:dyDescent="0.35">
      <c r="A25" t="s">
        <v>646</v>
      </c>
      <c r="B25" t="s">
        <v>46</v>
      </c>
      <c r="C25" t="s">
        <v>363</v>
      </c>
      <c r="D25" t="s">
        <v>71</v>
      </c>
      <c r="E25">
        <v>1</v>
      </c>
      <c r="F25">
        <v>1</v>
      </c>
      <c r="G25">
        <v>58</v>
      </c>
      <c r="H25">
        <v>9</v>
      </c>
      <c r="I25" t="s">
        <v>423</v>
      </c>
      <c r="J25" t="s">
        <v>446</v>
      </c>
      <c r="K25" t="s">
        <v>167</v>
      </c>
      <c r="L25" s="1" t="str">
        <f>HYPERLINK("https://ovidsp.ovid.com/ovidweb.cgi?T=JS&amp;NEWS=n&amp;CSC=Y&amp;PAGE=toc&amp;D=yrovft&amp;AN=00063061-000000000-00000","https://ovidsp.ovid.com/ovidweb.cgi?T=JS&amp;NEWS=n&amp;CSC=Y&amp;PAGE=toc&amp;D=yrovft&amp;AN=00063061-000000000-00000")</f>
        <v>https://ovidsp.ovid.com/ovidweb.cgi?T=JS&amp;NEWS=n&amp;CSC=Y&amp;PAGE=toc&amp;D=yrovft&amp;AN=00063061-000000000-00000</v>
      </c>
      <c r="M25" t="s">
        <v>827</v>
      </c>
      <c r="N25" t="s">
        <v>875</v>
      </c>
      <c r="O25" t="b">
        <v>1</v>
      </c>
      <c r="P25" t="s">
        <v>816</v>
      </c>
    </row>
    <row r="26" spans="1:16" x14ac:dyDescent="0.35">
      <c r="A26" t="s">
        <v>872</v>
      </c>
      <c r="B26" t="s">
        <v>597</v>
      </c>
      <c r="C26" t="s">
        <v>531</v>
      </c>
      <c r="D26" t="s">
        <v>71</v>
      </c>
      <c r="E26">
        <v>1</v>
      </c>
      <c r="F26">
        <v>1</v>
      </c>
      <c r="G26">
        <v>32</v>
      </c>
      <c r="H26">
        <v>2</v>
      </c>
      <c r="I26" t="s">
        <v>75</v>
      </c>
      <c r="J26" t="s">
        <v>131</v>
      </c>
      <c r="K26" t="s">
        <v>626</v>
      </c>
      <c r="L26" s="1" t="str">
        <f>HYPERLINK("https://ovidsp.ovid.com/ovidweb.cgi?T=JS&amp;NEWS=n&amp;CSC=Y&amp;PAGE=toc&amp;D=yrovft&amp;AN=00012188-000000000-00000","https://ovidsp.ovid.com/ovidweb.cgi?T=JS&amp;NEWS=n&amp;CSC=Y&amp;PAGE=toc&amp;D=yrovft&amp;AN=00012188-000000000-00000")</f>
        <v>https://ovidsp.ovid.com/ovidweb.cgi?T=JS&amp;NEWS=n&amp;CSC=Y&amp;PAGE=toc&amp;D=yrovft&amp;AN=00012188-000000000-00000</v>
      </c>
      <c r="M26" t="s">
        <v>827</v>
      </c>
      <c r="N26" t="s">
        <v>790</v>
      </c>
      <c r="O26" t="b">
        <v>1</v>
      </c>
      <c r="P26" t="s">
        <v>921</v>
      </c>
    </row>
    <row r="27" spans="1:16" x14ac:dyDescent="0.35">
      <c r="A27" t="s">
        <v>261</v>
      </c>
      <c r="B27" t="s">
        <v>791</v>
      </c>
      <c r="C27" t="s">
        <v>418</v>
      </c>
      <c r="D27" t="s">
        <v>71</v>
      </c>
      <c r="E27">
        <v>1</v>
      </c>
      <c r="F27">
        <v>1</v>
      </c>
      <c r="G27">
        <v>22</v>
      </c>
      <c r="H27">
        <v>6</v>
      </c>
      <c r="I27" t="s">
        <v>132</v>
      </c>
      <c r="J27" t="s">
        <v>268</v>
      </c>
      <c r="K27" t="s">
        <v>167</v>
      </c>
      <c r="L27" s="1" t="str">
        <f>HYPERLINK("https://ovidsp.ovid.com/ovidweb.cgi?T=JS&amp;NEWS=n&amp;CSC=Y&amp;PAGE=toc&amp;D=yrovft&amp;AN=00130470-000000000-00000","https://ovidsp.ovid.com/ovidweb.cgi?T=JS&amp;NEWS=n&amp;CSC=Y&amp;PAGE=toc&amp;D=yrovft&amp;AN=00130470-000000000-00000")</f>
        <v>https://ovidsp.ovid.com/ovidweb.cgi?T=JS&amp;NEWS=n&amp;CSC=Y&amp;PAGE=toc&amp;D=yrovft&amp;AN=00130470-000000000-00000</v>
      </c>
      <c r="M27" t="s">
        <v>827</v>
      </c>
      <c r="N27" t="s">
        <v>412</v>
      </c>
      <c r="O27" t="b">
        <v>1</v>
      </c>
      <c r="P27" t="s">
        <v>567</v>
      </c>
    </row>
    <row r="28" spans="1:16" x14ac:dyDescent="0.35">
      <c r="A28" t="s">
        <v>454</v>
      </c>
      <c r="B28" t="s">
        <v>106</v>
      </c>
      <c r="C28" t="s">
        <v>910</v>
      </c>
      <c r="D28" t="s">
        <v>71</v>
      </c>
      <c r="E28">
        <v>25</v>
      </c>
      <c r="F28">
        <v>1</v>
      </c>
      <c r="G28">
        <v>29</v>
      </c>
      <c r="H28">
        <v>3</v>
      </c>
      <c r="I28" t="s">
        <v>573</v>
      </c>
      <c r="J28" t="s">
        <v>330</v>
      </c>
      <c r="K28" t="s">
        <v>908</v>
      </c>
      <c r="L28" s="1" t="str">
        <f>HYPERLINK("https://ovidsp.ovid.com/ovidweb.cgi?T=JS&amp;NEWS=n&amp;CSC=Y&amp;PAGE=toc&amp;D=yrovft&amp;AN=02071963-000000000-00000","https://ovidsp.ovid.com/ovidweb.cgi?T=JS&amp;NEWS=n&amp;CSC=Y&amp;PAGE=toc&amp;D=yrovft&amp;AN=02071963-000000000-00000")</f>
        <v>https://ovidsp.ovid.com/ovidweb.cgi?T=JS&amp;NEWS=n&amp;CSC=Y&amp;PAGE=toc&amp;D=yrovft&amp;AN=02071963-000000000-00000</v>
      </c>
      <c r="M28" t="s">
        <v>827</v>
      </c>
      <c r="N28" t="s">
        <v>73</v>
      </c>
      <c r="O28" t="b">
        <v>1</v>
      </c>
      <c r="P28" t="s">
        <v>219</v>
      </c>
    </row>
    <row r="29" spans="1:16" x14ac:dyDescent="0.35">
      <c r="A29" t="s">
        <v>177</v>
      </c>
      <c r="B29" t="s">
        <v>478</v>
      </c>
      <c r="C29" t="s">
        <v>873</v>
      </c>
      <c r="D29" t="s">
        <v>71</v>
      </c>
      <c r="E29">
        <v>11</v>
      </c>
      <c r="F29">
        <v>1</v>
      </c>
      <c r="G29">
        <v>38</v>
      </c>
      <c r="H29">
        <v>4</v>
      </c>
      <c r="I29" t="s">
        <v>970</v>
      </c>
      <c r="J29" t="s">
        <v>851</v>
      </c>
      <c r="K29" t="s">
        <v>908</v>
      </c>
      <c r="L29" s="1" t="str">
        <f>HYPERLINK("https://ovidsp.ovid.com/ovidweb.cgi?T=JS&amp;NEWS=n&amp;CSC=Y&amp;PAGE=toc&amp;D=yrovft&amp;AN=00012303-000000000-00000","https://ovidsp.ovid.com/ovidweb.cgi?T=JS&amp;NEWS=n&amp;CSC=Y&amp;PAGE=toc&amp;D=yrovft&amp;AN=00012303-000000000-00000")</f>
        <v>https://ovidsp.ovid.com/ovidweb.cgi?T=JS&amp;NEWS=n&amp;CSC=Y&amp;PAGE=toc&amp;D=yrovft&amp;AN=00012303-000000000-00000</v>
      </c>
      <c r="M29" t="s">
        <v>827</v>
      </c>
      <c r="N29" t="s">
        <v>748</v>
      </c>
      <c r="O29" t="b">
        <v>1</v>
      </c>
      <c r="P29" t="s">
        <v>452</v>
      </c>
    </row>
    <row r="30" spans="1:16" x14ac:dyDescent="0.35">
      <c r="A30" t="s">
        <v>479</v>
      </c>
      <c r="B30" t="s">
        <v>827</v>
      </c>
      <c r="C30" t="s">
        <v>931</v>
      </c>
      <c r="D30" t="s">
        <v>71</v>
      </c>
      <c r="E30">
        <v>80</v>
      </c>
      <c r="F30" t="s">
        <v>516</v>
      </c>
      <c r="G30">
        <v>81</v>
      </c>
      <c r="H30">
        <v>1</v>
      </c>
      <c r="I30" t="s">
        <v>433</v>
      </c>
      <c r="J30" t="s">
        <v>984</v>
      </c>
      <c r="K30" t="s">
        <v>908</v>
      </c>
      <c r="L30" s="1" t="str">
        <f>HYPERLINK("https://ovidsp.ovid.com/ovidweb.cgi?T=JS&amp;NEWS=n&amp;CSC=Y&amp;PAGE=toc&amp;D=yrovft&amp;AN=02272803-000000000-00000","https://ovidsp.ovid.com/ovidweb.cgi?T=JS&amp;NEWS=n&amp;CSC=Y&amp;PAGE=toc&amp;D=yrovft&amp;AN=02272803-000000000-00000")</f>
        <v>https://ovidsp.ovid.com/ovidweb.cgi?T=JS&amp;NEWS=n&amp;CSC=Y&amp;PAGE=toc&amp;D=yrovft&amp;AN=02272803-000000000-00000</v>
      </c>
      <c r="M30" t="s">
        <v>827</v>
      </c>
      <c r="N30" t="s">
        <v>600</v>
      </c>
      <c r="O30" t="b">
        <v>1</v>
      </c>
      <c r="P30" t="s">
        <v>162</v>
      </c>
    </row>
    <row r="31" spans="1:16" x14ac:dyDescent="0.35">
      <c r="A31" t="s">
        <v>309</v>
      </c>
      <c r="B31" t="s">
        <v>832</v>
      </c>
      <c r="C31" t="s">
        <v>674</v>
      </c>
      <c r="D31" t="s">
        <v>71</v>
      </c>
      <c r="E31">
        <v>1</v>
      </c>
      <c r="F31">
        <v>1</v>
      </c>
      <c r="G31">
        <v>27</v>
      </c>
      <c r="H31">
        <v>2</v>
      </c>
      <c r="I31" t="s">
        <v>709</v>
      </c>
      <c r="J31" t="s">
        <v>972</v>
      </c>
      <c r="K31" t="s">
        <v>908</v>
      </c>
      <c r="L31" s="1" t="str">
        <f>HYPERLINK("https://ovidsp.ovid.com/ovidweb.cgi?T=JS&amp;NEWS=n&amp;CSC=Y&amp;PAGE=toc&amp;D=yrovft&amp;AN=00061280-000000000-00000","https://ovidsp.ovid.com/ovidweb.cgi?T=JS&amp;NEWS=n&amp;CSC=Y&amp;PAGE=toc&amp;D=yrovft&amp;AN=00061280-000000000-00000")</f>
        <v>https://ovidsp.ovid.com/ovidweb.cgi?T=JS&amp;NEWS=n&amp;CSC=Y&amp;PAGE=toc&amp;D=yrovft&amp;AN=00061280-000000000-00000</v>
      </c>
      <c r="M31" t="s">
        <v>827</v>
      </c>
      <c r="N31" t="s">
        <v>590</v>
      </c>
      <c r="O31" t="b">
        <v>1</v>
      </c>
      <c r="P31" t="s">
        <v>253</v>
      </c>
    </row>
    <row r="32" spans="1:16" x14ac:dyDescent="0.35">
      <c r="A32" t="s">
        <v>235</v>
      </c>
      <c r="B32" t="s">
        <v>722</v>
      </c>
      <c r="C32" t="s">
        <v>815</v>
      </c>
      <c r="D32" t="s">
        <v>71</v>
      </c>
      <c r="E32">
        <v>1</v>
      </c>
      <c r="F32">
        <v>1</v>
      </c>
      <c r="G32">
        <v>16</v>
      </c>
      <c r="H32">
        <v>3</v>
      </c>
      <c r="I32" t="s">
        <v>237</v>
      </c>
      <c r="J32" t="s">
        <v>699</v>
      </c>
      <c r="K32" t="s">
        <v>948</v>
      </c>
      <c r="L32" s="1" t="str">
        <f>HYPERLINK("https://ovidsp.ovid.com/ovidweb.cgi?T=JS&amp;NEWS=n&amp;CSC=Y&amp;PAGE=toc&amp;D=yrovft&amp;AN=01787238-000000000-00000","https://ovidsp.ovid.com/ovidweb.cgi?T=JS&amp;NEWS=n&amp;CSC=Y&amp;PAGE=toc&amp;D=yrovft&amp;AN=01787238-000000000-00000")</f>
        <v>https://ovidsp.ovid.com/ovidweb.cgi?T=JS&amp;NEWS=n&amp;CSC=Y&amp;PAGE=toc&amp;D=yrovft&amp;AN=01787238-000000000-00000</v>
      </c>
      <c r="M32" t="s">
        <v>827</v>
      </c>
      <c r="N32" t="s">
        <v>671</v>
      </c>
      <c r="O32" t="b">
        <v>1</v>
      </c>
      <c r="P32" t="s">
        <v>306</v>
      </c>
    </row>
    <row r="33" spans="1:16" x14ac:dyDescent="0.35">
      <c r="A33" t="s">
        <v>881</v>
      </c>
      <c r="B33" t="s">
        <v>461</v>
      </c>
      <c r="C33" t="s">
        <v>616</v>
      </c>
      <c r="D33" t="s">
        <v>71</v>
      </c>
      <c r="E33">
        <v>1</v>
      </c>
      <c r="F33">
        <v>1</v>
      </c>
      <c r="G33">
        <v>30</v>
      </c>
      <c r="H33">
        <v>4</v>
      </c>
      <c r="I33" t="s">
        <v>270</v>
      </c>
      <c r="J33" t="s">
        <v>849</v>
      </c>
      <c r="K33" t="s">
        <v>92</v>
      </c>
      <c r="L33" s="1" t="str">
        <f>HYPERLINK("https://ovidsp.ovid.com/ovidweb.cgi?T=JS&amp;NEWS=n&amp;CSC=Y&amp;PAGE=toc&amp;D=yrovft&amp;AN=00066944-000000000-00000","https://ovidsp.ovid.com/ovidweb.cgi?T=JS&amp;NEWS=n&amp;CSC=Y&amp;PAGE=toc&amp;D=yrovft&amp;AN=00066944-000000000-00000")</f>
        <v>https://ovidsp.ovid.com/ovidweb.cgi?T=JS&amp;NEWS=n&amp;CSC=Y&amp;PAGE=toc&amp;D=yrovft&amp;AN=00066944-000000000-00000</v>
      </c>
      <c r="M33" t="s">
        <v>827</v>
      </c>
      <c r="N33" t="s">
        <v>716</v>
      </c>
      <c r="O33" t="b">
        <v>1</v>
      </c>
      <c r="P33" t="s">
        <v>578</v>
      </c>
    </row>
    <row r="34" spans="1:16" x14ac:dyDescent="0.35">
      <c r="A34" t="s">
        <v>584</v>
      </c>
      <c r="B34" t="s">
        <v>385</v>
      </c>
      <c r="C34" t="s">
        <v>422</v>
      </c>
      <c r="D34" t="s">
        <v>71</v>
      </c>
      <c r="E34">
        <v>49</v>
      </c>
      <c r="F34">
        <v>1</v>
      </c>
      <c r="G34">
        <v>69</v>
      </c>
      <c r="H34">
        <v>2</v>
      </c>
      <c r="I34" t="s">
        <v>90</v>
      </c>
      <c r="J34" t="s">
        <v>892</v>
      </c>
      <c r="K34" t="s">
        <v>908</v>
      </c>
      <c r="L34" s="1" t="str">
        <f>HYPERLINK("https://ovidsp.ovid.com/ovidweb.cgi?T=JS&amp;NEWS=n&amp;CSC=Y&amp;PAGE=toc&amp;D=yrovft&amp;AN=00134426-000000000-00000","https://ovidsp.ovid.com/ovidweb.cgi?T=JS&amp;NEWS=n&amp;CSC=Y&amp;PAGE=toc&amp;D=yrovft&amp;AN=00134426-000000000-00000")</f>
        <v>https://ovidsp.ovid.com/ovidweb.cgi?T=JS&amp;NEWS=n&amp;CSC=Y&amp;PAGE=toc&amp;D=yrovft&amp;AN=00134426-000000000-00000</v>
      </c>
      <c r="M34" t="s">
        <v>827</v>
      </c>
      <c r="N34" t="s">
        <v>663</v>
      </c>
      <c r="O34" t="b">
        <v>1</v>
      </c>
      <c r="P34" t="s">
        <v>884</v>
      </c>
    </row>
    <row r="35" spans="1:16" x14ac:dyDescent="0.35">
      <c r="A35" t="s">
        <v>339</v>
      </c>
      <c r="B35" t="s">
        <v>301</v>
      </c>
      <c r="C35" t="s">
        <v>227</v>
      </c>
      <c r="D35" t="s">
        <v>71</v>
      </c>
      <c r="E35">
        <v>14</v>
      </c>
      <c r="F35">
        <v>1</v>
      </c>
      <c r="G35">
        <v>40</v>
      </c>
      <c r="H35">
        <v>3</v>
      </c>
      <c r="I35" t="s">
        <v>809</v>
      </c>
      <c r="J35" t="s">
        <v>972</v>
      </c>
      <c r="K35" t="s">
        <v>167</v>
      </c>
      <c r="L35" s="1" t="str">
        <f>HYPERLINK("https://ovidsp.ovid.com/ovidweb.cgi?T=JS&amp;NEWS=n&amp;CSC=Y&amp;PAGE=toc&amp;D=yrovft&amp;AN=00124787-000000000-00000","https://ovidsp.ovid.com/ovidweb.cgi?T=JS&amp;NEWS=n&amp;CSC=Y&amp;PAGE=toc&amp;D=yrovft&amp;AN=00124787-000000000-00000")</f>
        <v>https://ovidsp.ovid.com/ovidweb.cgi?T=JS&amp;NEWS=n&amp;CSC=Y&amp;PAGE=toc&amp;D=yrovft&amp;AN=00124787-000000000-00000</v>
      </c>
      <c r="M35" t="s">
        <v>827</v>
      </c>
      <c r="N35" t="s">
        <v>286</v>
      </c>
      <c r="O35" t="b">
        <v>1</v>
      </c>
      <c r="P35" t="s">
        <v>58</v>
      </c>
    </row>
    <row r="36" spans="1:16" x14ac:dyDescent="0.35">
      <c r="A36" t="s">
        <v>339</v>
      </c>
      <c r="B36" t="s">
        <v>166</v>
      </c>
      <c r="C36" t="s">
        <v>360</v>
      </c>
      <c r="D36" t="s">
        <v>71</v>
      </c>
      <c r="E36">
        <v>1</v>
      </c>
      <c r="F36">
        <v>1</v>
      </c>
      <c r="G36">
        <v>13</v>
      </c>
      <c r="H36">
        <v>3</v>
      </c>
      <c r="I36" t="s">
        <v>372</v>
      </c>
      <c r="J36" t="s">
        <v>985</v>
      </c>
      <c r="K36" t="s">
        <v>320</v>
      </c>
      <c r="L36" s="1" t="str">
        <f>HYPERLINK("https://ovidsp.ovid.com/ovidweb.cgi?T=JS&amp;NEWS=n&amp;CSC=Y&amp;PAGE=toc&amp;D=yrovft&amp;AN=00001121-000000000-00000","https://ovidsp.ovid.com/ovidweb.cgi?T=JS&amp;NEWS=n&amp;CSC=Y&amp;PAGE=toc&amp;D=yrovft&amp;AN=00001121-000000000-00000")</f>
        <v>https://ovidsp.ovid.com/ovidweb.cgi?T=JS&amp;NEWS=n&amp;CSC=Y&amp;PAGE=toc&amp;D=yrovft&amp;AN=00001121-000000000-00000</v>
      </c>
      <c r="M36" t="s">
        <v>827</v>
      </c>
      <c r="N36" t="s">
        <v>37</v>
      </c>
      <c r="O36" t="b">
        <v>0</v>
      </c>
      <c r="P36" t="s">
        <v>827</v>
      </c>
    </row>
    <row r="37" spans="1:16" x14ac:dyDescent="0.35">
      <c r="A37" t="s">
        <v>30</v>
      </c>
      <c r="B37" t="s">
        <v>335</v>
      </c>
      <c r="C37" t="s">
        <v>740</v>
      </c>
      <c r="D37" t="s">
        <v>71</v>
      </c>
      <c r="E37">
        <v>23</v>
      </c>
      <c r="F37">
        <v>1</v>
      </c>
      <c r="G37">
        <v>35</v>
      </c>
      <c r="H37">
        <v>3</v>
      </c>
      <c r="I37" t="s">
        <v>74</v>
      </c>
      <c r="J37" t="s">
        <v>813</v>
      </c>
      <c r="K37" t="s">
        <v>908</v>
      </c>
      <c r="L37" s="1" t="str">
        <f>HYPERLINK("https://ovidsp.ovid.com/ovidweb.cgi?T=JS&amp;NEWS=n&amp;CSC=Y&amp;PAGE=toc&amp;D=yrovft&amp;AN=01436903-000000000-00000","https://ovidsp.ovid.com/ovidweb.cgi?T=JS&amp;NEWS=n&amp;CSC=Y&amp;PAGE=toc&amp;D=yrovft&amp;AN=01436903-000000000-00000")</f>
        <v>https://ovidsp.ovid.com/ovidweb.cgi?T=JS&amp;NEWS=n&amp;CSC=Y&amp;PAGE=toc&amp;D=yrovft&amp;AN=01436903-000000000-00000</v>
      </c>
      <c r="M37" t="s">
        <v>827</v>
      </c>
      <c r="N37" t="s">
        <v>807</v>
      </c>
      <c r="O37" t="b">
        <v>1</v>
      </c>
      <c r="P37" t="s">
        <v>38</v>
      </c>
    </row>
    <row r="38" spans="1:16" x14ac:dyDescent="0.35">
      <c r="A38" t="s">
        <v>491</v>
      </c>
      <c r="B38" t="s">
        <v>436</v>
      </c>
      <c r="C38" t="s">
        <v>890</v>
      </c>
      <c r="D38" t="s">
        <v>210</v>
      </c>
      <c r="E38">
        <v>1</v>
      </c>
      <c r="F38">
        <v>1</v>
      </c>
      <c r="G38">
        <v>26</v>
      </c>
      <c r="H38">
        <v>3</v>
      </c>
      <c r="I38" t="s">
        <v>284</v>
      </c>
      <c r="J38" t="s">
        <v>515</v>
      </c>
      <c r="K38" t="s">
        <v>167</v>
      </c>
      <c r="L38" s="1" t="str">
        <f>HYPERLINK("https://ovidsp.ovid.com/ovidweb.cgi?T=JS&amp;NEWS=n&amp;CSC=Y&amp;PAGE=toc&amp;D=yrovft&amp;AN=00066945-000000000-00000","https://ovidsp.ovid.com/ovidweb.cgi?T=JS&amp;NEWS=n&amp;CSC=Y&amp;PAGE=toc&amp;D=yrovft&amp;AN=00066945-000000000-00000")</f>
        <v>https://ovidsp.ovid.com/ovidweb.cgi?T=JS&amp;NEWS=n&amp;CSC=Y&amp;PAGE=toc&amp;D=yrovft&amp;AN=00066945-000000000-00000</v>
      </c>
      <c r="M38" t="s">
        <v>827</v>
      </c>
      <c r="N38" t="s">
        <v>439</v>
      </c>
      <c r="O38" t="b">
        <v>1</v>
      </c>
      <c r="P38" t="s">
        <v>99</v>
      </c>
    </row>
    <row r="39" spans="1:16" x14ac:dyDescent="0.35">
      <c r="A39" t="s">
        <v>244</v>
      </c>
      <c r="B39" t="s">
        <v>179</v>
      </c>
      <c r="C39" t="s">
        <v>472</v>
      </c>
      <c r="D39" t="s">
        <v>71</v>
      </c>
      <c r="E39">
        <v>1</v>
      </c>
      <c r="F39">
        <v>1</v>
      </c>
      <c r="G39">
        <v>41</v>
      </c>
      <c r="H39">
        <v>10</v>
      </c>
      <c r="I39" t="s">
        <v>61</v>
      </c>
      <c r="J39" t="s">
        <v>773</v>
      </c>
      <c r="K39" t="s">
        <v>943</v>
      </c>
      <c r="L39" s="1" t="str">
        <f>HYPERLINK("https://ovidsp.ovid.com/ovidweb.cgi?T=JS&amp;NEWS=n&amp;CSC=Y&amp;PAGE=toc&amp;D=yrovft&amp;AN=00003615-000000000-00000","https://ovidsp.ovid.com/ovidweb.cgi?T=JS&amp;NEWS=n&amp;CSC=Y&amp;PAGE=toc&amp;D=yrovft&amp;AN=00003615-000000000-00000")</f>
        <v>https://ovidsp.ovid.com/ovidweb.cgi?T=JS&amp;NEWS=n&amp;CSC=Y&amp;PAGE=toc&amp;D=yrovft&amp;AN=00003615-000000000-00000</v>
      </c>
      <c r="M39" t="s">
        <v>827</v>
      </c>
      <c r="N39" t="s">
        <v>727</v>
      </c>
      <c r="O39" t="b">
        <v>1</v>
      </c>
      <c r="P39" t="s">
        <v>344</v>
      </c>
    </row>
    <row r="40" spans="1:16" x14ac:dyDescent="0.35">
      <c r="A40" t="s">
        <v>148</v>
      </c>
      <c r="B40" t="s">
        <v>465</v>
      </c>
      <c r="C40" t="s">
        <v>245</v>
      </c>
      <c r="D40" t="s">
        <v>71</v>
      </c>
      <c r="E40">
        <v>1</v>
      </c>
      <c r="F40">
        <v>1</v>
      </c>
      <c r="G40">
        <v>25</v>
      </c>
      <c r="H40">
        <v>3</v>
      </c>
      <c r="I40" t="s">
        <v>933</v>
      </c>
      <c r="J40" t="s">
        <v>885</v>
      </c>
      <c r="K40" t="s">
        <v>92</v>
      </c>
      <c r="L40" s="1" t="str">
        <f>HYPERLINK("https://ovidsp.ovid.com/ovidweb.cgi?T=JS&amp;NEWS=n&amp;CSC=Y&amp;PAGE=toc&amp;D=yrovft&amp;AN=00120507-000000000-00000","https://ovidsp.ovid.com/ovidweb.cgi?T=JS&amp;NEWS=n&amp;CSC=Y&amp;PAGE=toc&amp;D=yrovft&amp;AN=00120507-000000000-00000")</f>
        <v>https://ovidsp.ovid.com/ovidweb.cgi?T=JS&amp;NEWS=n&amp;CSC=Y&amp;PAGE=toc&amp;D=yrovft&amp;AN=00120507-000000000-00000</v>
      </c>
      <c r="M40" t="s">
        <v>827</v>
      </c>
      <c r="N40" t="s">
        <v>678</v>
      </c>
      <c r="O40" t="b">
        <v>1</v>
      </c>
      <c r="P40" t="s">
        <v>517</v>
      </c>
    </row>
    <row r="41" spans="1:16" x14ac:dyDescent="0.35">
      <c r="A41" t="s">
        <v>474</v>
      </c>
      <c r="B41" t="s">
        <v>827</v>
      </c>
      <c r="C41" t="s">
        <v>421</v>
      </c>
      <c r="D41" t="s">
        <v>71</v>
      </c>
      <c r="E41">
        <v>1</v>
      </c>
      <c r="F41">
        <v>1</v>
      </c>
      <c r="G41">
        <v>9</v>
      </c>
      <c r="H41">
        <v>2</v>
      </c>
      <c r="I41" t="s">
        <v>698</v>
      </c>
      <c r="J41" t="s">
        <v>591</v>
      </c>
      <c r="K41" t="s">
        <v>534</v>
      </c>
      <c r="L41" s="1" t="str">
        <f>HYPERLINK("https://ovidsp.ovid.com/ovidweb.cgi?T=JS&amp;NEWS=n&amp;CSC=Y&amp;PAGE=toc&amp;D=yrovft&amp;AN=01377133-000000000-00000","https://ovidsp.ovid.com/ovidweb.cgi?T=JS&amp;NEWS=n&amp;CSC=Y&amp;PAGE=toc&amp;D=yrovft&amp;AN=01377133-000000000-00000")</f>
        <v>https://ovidsp.ovid.com/ovidweb.cgi?T=JS&amp;NEWS=n&amp;CSC=Y&amp;PAGE=toc&amp;D=yrovft&amp;AN=01377133-000000000-00000</v>
      </c>
      <c r="M41" t="s">
        <v>827</v>
      </c>
      <c r="N41" t="s">
        <v>861</v>
      </c>
      <c r="O41" t="b">
        <v>0</v>
      </c>
      <c r="P41" t="s">
        <v>827</v>
      </c>
    </row>
    <row r="42" spans="1:16" x14ac:dyDescent="0.35">
      <c r="A42" t="s">
        <v>216</v>
      </c>
      <c r="B42" t="s">
        <v>54</v>
      </c>
      <c r="C42" t="s">
        <v>397</v>
      </c>
      <c r="D42" t="s">
        <v>71</v>
      </c>
      <c r="E42">
        <v>1</v>
      </c>
      <c r="F42">
        <v>1</v>
      </c>
      <c r="G42">
        <v>31</v>
      </c>
      <c r="H42">
        <v>4</v>
      </c>
      <c r="I42" t="s">
        <v>333</v>
      </c>
      <c r="J42" t="s">
        <v>275</v>
      </c>
      <c r="K42" t="s">
        <v>943</v>
      </c>
      <c r="L42" s="1" t="str">
        <f>HYPERLINK("https://ovidsp.ovid.com/ovidweb.cgi?T=JS&amp;NEWS=n&amp;CSC=Y&amp;PAGE=toc&amp;D=yrovft&amp;AN=00063904-000000000-00000","https://ovidsp.ovid.com/ovidweb.cgi?T=JS&amp;NEWS=n&amp;CSC=Y&amp;PAGE=toc&amp;D=yrovft&amp;AN=00063904-000000000-00000")</f>
        <v>https://ovidsp.ovid.com/ovidweb.cgi?T=JS&amp;NEWS=n&amp;CSC=Y&amp;PAGE=toc&amp;D=yrovft&amp;AN=00063904-000000000-00000</v>
      </c>
      <c r="M42" t="s">
        <v>827</v>
      </c>
      <c r="N42" t="s">
        <v>601</v>
      </c>
      <c r="O42" t="b">
        <v>1</v>
      </c>
      <c r="P42" t="s">
        <v>993</v>
      </c>
    </row>
    <row r="43" spans="1:16" x14ac:dyDescent="0.35">
      <c r="A43" t="s">
        <v>822</v>
      </c>
      <c r="B43" t="s">
        <v>963</v>
      </c>
      <c r="C43" t="s">
        <v>15</v>
      </c>
      <c r="D43" t="s">
        <v>71</v>
      </c>
      <c r="E43">
        <v>4</v>
      </c>
      <c r="F43">
        <v>4</v>
      </c>
      <c r="G43">
        <v>29</v>
      </c>
      <c r="H43">
        <v>2</v>
      </c>
      <c r="I43" t="s">
        <v>135</v>
      </c>
      <c r="J43" t="s">
        <v>761</v>
      </c>
      <c r="K43" t="s">
        <v>501</v>
      </c>
      <c r="L43" s="1" t="str">
        <f>HYPERLINK("https://ovidsp.ovid.com/ovidweb.cgi?T=JS&amp;NEWS=n&amp;CSC=Y&amp;PAGE=toc&amp;D=yrovft&amp;AN=00042123-000000000-00000","https://ovidsp.ovid.com/ovidweb.cgi?T=JS&amp;NEWS=n&amp;CSC=Y&amp;PAGE=toc&amp;D=yrovft&amp;AN=00042123-000000000-00000")</f>
        <v>https://ovidsp.ovid.com/ovidweb.cgi?T=JS&amp;NEWS=n&amp;CSC=Y&amp;PAGE=toc&amp;D=yrovft&amp;AN=00042123-000000000-00000</v>
      </c>
      <c r="M43" t="s">
        <v>827</v>
      </c>
      <c r="N43" t="s">
        <v>416</v>
      </c>
      <c r="O43" t="b">
        <v>1</v>
      </c>
      <c r="P43" t="s">
        <v>337</v>
      </c>
    </row>
    <row r="44" spans="1:16" x14ac:dyDescent="0.35">
      <c r="A44" t="s">
        <v>44</v>
      </c>
      <c r="B44" t="s">
        <v>391</v>
      </c>
      <c r="C44" t="s">
        <v>611</v>
      </c>
      <c r="D44" t="s">
        <v>71</v>
      </c>
      <c r="E44">
        <v>1</v>
      </c>
      <c r="F44" t="s">
        <v>128</v>
      </c>
      <c r="G44">
        <v>11</v>
      </c>
      <c r="H44">
        <v>3</v>
      </c>
      <c r="I44" t="s">
        <v>683</v>
      </c>
      <c r="J44" t="s">
        <v>125</v>
      </c>
      <c r="K44" t="s">
        <v>908</v>
      </c>
      <c r="L44" s="1" t="str">
        <f>HYPERLINK("https://ovidsp.ovid.com/ovidweb.cgi?T=JS&amp;NEWS=n&amp;CSC=Y&amp;PAGE=toc&amp;D=yrovft&amp;AN=01438460-000000000-00000","https://ovidsp.ovid.com/ovidweb.cgi?T=JS&amp;NEWS=n&amp;CSC=Y&amp;PAGE=toc&amp;D=yrovft&amp;AN=01438460-000000000-00000")</f>
        <v>https://ovidsp.ovid.com/ovidweb.cgi?T=JS&amp;NEWS=n&amp;CSC=Y&amp;PAGE=toc&amp;D=yrovft&amp;AN=01438460-000000000-00000</v>
      </c>
      <c r="M44" t="s">
        <v>827</v>
      </c>
      <c r="N44" t="s">
        <v>572</v>
      </c>
      <c r="O44" t="b">
        <v>1</v>
      </c>
      <c r="P44" t="s">
        <v>308</v>
      </c>
    </row>
    <row r="45" spans="1:16" x14ac:dyDescent="0.35">
      <c r="A45" t="s">
        <v>847</v>
      </c>
      <c r="B45" t="s">
        <v>56</v>
      </c>
      <c r="C45" t="s">
        <v>392</v>
      </c>
      <c r="D45" t="s">
        <v>71</v>
      </c>
      <c r="E45">
        <v>70</v>
      </c>
      <c r="F45">
        <v>1</v>
      </c>
      <c r="G45">
        <v>130</v>
      </c>
      <c r="H45">
        <v>7</v>
      </c>
      <c r="I45" t="s">
        <v>765</v>
      </c>
      <c r="J45" t="s">
        <v>87</v>
      </c>
      <c r="K45" t="s">
        <v>183</v>
      </c>
      <c r="L45" s="1" t="str">
        <f>HYPERLINK("https://ovidsp.ovid.com/ovidweb.cgi?T=JS&amp;NEWS=n&amp;CSC=Y&amp;PAGE=toc&amp;D=yrovft&amp;AN=00004468-000000000-00000","https://ovidsp.ovid.com/ovidweb.cgi?T=JS&amp;NEWS=n&amp;CSC=Y&amp;PAGE=toc&amp;D=yrovft&amp;AN=00004468-000000000-00000")</f>
        <v>https://ovidsp.ovid.com/ovidweb.cgi?T=JS&amp;NEWS=n&amp;CSC=Y&amp;PAGE=toc&amp;D=yrovft&amp;AN=00004468-000000000-00000</v>
      </c>
      <c r="M45" t="s">
        <v>827</v>
      </c>
      <c r="N45" t="s">
        <v>543</v>
      </c>
      <c r="O45" t="b">
        <v>1</v>
      </c>
      <c r="P45" t="s">
        <v>40</v>
      </c>
    </row>
    <row r="46" spans="1:16" x14ac:dyDescent="0.35">
      <c r="A46" t="s">
        <v>882</v>
      </c>
      <c r="B46" t="s">
        <v>287</v>
      </c>
      <c r="C46" t="s">
        <v>199</v>
      </c>
      <c r="D46" t="s">
        <v>71</v>
      </c>
      <c r="E46">
        <v>1</v>
      </c>
      <c r="F46">
        <v>1</v>
      </c>
      <c r="G46">
        <v>6</v>
      </c>
      <c r="H46">
        <v>6</v>
      </c>
      <c r="I46" t="s">
        <v>22</v>
      </c>
      <c r="J46" t="s">
        <v>782</v>
      </c>
      <c r="K46" t="s">
        <v>369</v>
      </c>
      <c r="L46" s="1" t="str">
        <f>HYPERLINK("https://ovidsp.ovid.com/ovidweb.cgi?T=JS&amp;NEWS=n&amp;CSC=Y&amp;PAGE=toc&amp;D=yrovft&amp;AN=01265127-000000000-00000","https://ovidsp.ovid.com/ovidweb.cgi?T=JS&amp;NEWS=n&amp;CSC=Y&amp;PAGE=toc&amp;D=yrovft&amp;AN=01265127-000000000-00000")</f>
        <v>https://ovidsp.ovid.com/ovidweb.cgi?T=JS&amp;NEWS=n&amp;CSC=Y&amp;PAGE=toc&amp;D=yrovft&amp;AN=01265127-000000000-00000</v>
      </c>
      <c r="M46" t="s">
        <v>827</v>
      </c>
      <c r="N46" t="s">
        <v>710</v>
      </c>
      <c r="O46" t="b">
        <v>0</v>
      </c>
      <c r="P46" t="s">
        <v>827</v>
      </c>
    </row>
    <row r="47" spans="1:16" x14ac:dyDescent="0.35">
      <c r="A47" t="s">
        <v>34</v>
      </c>
      <c r="B47" t="s">
        <v>554</v>
      </c>
      <c r="C47" t="s">
        <v>255</v>
      </c>
      <c r="D47" t="s">
        <v>71</v>
      </c>
      <c r="E47">
        <v>1</v>
      </c>
      <c r="F47">
        <v>1</v>
      </c>
      <c r="G47">
        <v>107</v>
      </c>
      <c r="H47">
        <v>9</v>
      </c>
      <c r="I47" t="s">
        <v>424</v>
      </c>
      <c r="J47" t="s">
        <v>79</v>
      </c>
      <c r="K47" t="s">
        <v>167</v>
      </c>
      <c r="L47" s="1" t="str">
        <f>HYPERLINK("https://ovidsp.ovid.com/ovidweb.cgi?T=JS&amp;NEWS=n&amp;CSC=Y&amp;PAGE=toc&amp;D=yrovft&amp;AN=00004565-000000000-00000","https://ovidsp.ovid.com/ovidweb.cgi?T=JS&amp;NEWS=n&amp;CSC=Y&amp;PAGE=toc&amp;D=yrovft&amp;AN=00004565-000000000-00000")</f>
        <v>https://ovidsp.ovid.com/ovidweb.cgi?T=JS&amp;NEWS=n&amp;CSC=Y&amp;PAGE=toc&amp;D=yrovft&amp;AN=00004565-000000000-00000</v>
      </c>
      <c r="M47" t="s">
        <v>827</v>
      </c>
      <c r="N47" t="s">
        <v>195</v>
      </c>
      <c r="O47" t="b">
        <v>1</v>
      </c>
      <c r="P47" t="s">
        <v>184</v>
      </c>
    </row>
    <row r="48" spans="1:16" x14ac:dyDescent="0.35">
      <c r="A48" t="s">
        <v>932</v>
      </c>
      <c r="B48" t="s">
        <v>5</v>
      </c>
      <c r="C48" t="s">
        <v>612</v>
      </c>
      <c r="D48" t="s">
        <v>71</v>
      </c>
      <c r="E48">
        <v>1</v>
      </c>
      <c r="F48">
        <v>1</v>
      </c>
      <c r="G48">
        <v>11</v>
      </c>
      <c r="H48">
        <v>3</v>
      </c>
      <c r="I48" t="s">
        <v>204</v>
      </c>
      <c r="J48" t="s">
        <v>296</v>
      </c>
      <c r="K48" t="s">
        <v>167</v>
      </c>
      <c r="L48" s="1" t="str">
        <f>HYPERLINK("https://ovidsp.ovid.com/ovidweb.cgi?T=JS&amp;NEWS=n&amp;CSC=Y&amp;PAGE=toc&amp;D=yrovft&amp;AN=01752962-000000000-00000","https://ovidsp.ovid.com/ovidweb.cgi?T=JS&amp;NEWS=n&amp;CSC=Y&amp;PAGE=toc&amp;D=yrovft&amp;AN=01752962-000000000-00000")</f>
        <v>https://ovidsp.ovid.com/ovidweb.cgi?T=JS&amp;NEWS=n&amp;CSC=Y&amp;PAGE=toc&amp;D=yrovft&amp;AN=01752962-000000000-00000</v>
      </c>
      <c r="M48" t="s">
        <v>827</v>
      </c>
      <c r="N48" t="s">
        <v>107</v>
      </c>
      <c r="O48" t="b">
        <v>1</v>
      </c>
      <c r="P48" t="s">
        <v>254</v>
      </c>
    </row>
    <row r="49" spans="1:16" x14ac:dyDescent="0.35">
      <c r="A49" t="s">
        <v>994</v>
      </c>
      <c r="B49" t="s">
        <v>827</v>
      </c>
      <c r="C49" t="s">
        <v>146</v>
      </c>
      <c r="D49" t="s">
        <v>71</v>
      </c>
      <c r="E49">
        <v>1</v>
      </c>
      <c r="F49">
        <v>1</v>
      </c>
      <c r="G49">
        <v>2</v>
      </c>
      <c r="H49">
        <v>1</v>
      </c>
      <c r="I49" t="s">
        <v>419</v>
      </c>
      <c r="J49" t="s">
        <v>21</v>
      </c>
      <c r="K49" t="s">
        <v>768</v>
      </c>
      <c r="L49" s="1" t="str">
        <f>HYPERLINK("https://ovidsp.ovid.com/ovidweb.cgi?T=JS&amp;NEWS=n&amp;CSC=Y&amp;PAGE=toc&amp;D=yrovft&amp;AN=01448780-000000000-00000","https://ovidsp.ovid.com/ovidweb.cgi?T=JS&amp;NEWS=n&amp;CSC=Y&amp;PAGE=toc&amp;D=yrovft&amp;AN=01448780-000000000-00000")</f>
        <v>https://ovidsp.ovid.com/ovidweb.cgi?T=JS&amp;NEWS=n&amp;CSC=Y&amp;PAGE=toc&amp;D=yrovft&amp;AN=01448780-000000000-00000</v>
      </c>
      <c r="M49" t="s">
        <v>827</v>
      </c>
      <c r="N49" t="s">
        <v>959</v>
      </c>
      <c r="O49" t="b">
        <v>0</v>
      </c>
      <c r="P49" t="s">
        <v>827</v>
      </c>
    </row>
    <row r="50" spans="1:16" x14ac:dyDescent="0.35">
      <c r="A50" t="s">
        <v>224</v>
      </c>
      <c r="B50" t="s">
        <v>827</v>
      </c>
      <c r="C50" t="s">
        <v>574</v>
      </c>
      <c r="D50" t="s">
        <v>71</v>
      </c>
      <c r="E50">
        <v>1</v>
      </c>
      <c r="F50">
        <v>1</v>
      </c>
      <c r="G50">
        <v>1</v>
      </c>
      <c r="H50">
        <v>1</v>
      </c>
      <c r="I50" t="s">
        <v>111</v>
      </c>
      <c r="J50" t="s">
        <v>813</v>
      </c>
      <c r="K50" t="s">
        <v>813</v>
      </c>
      <c r="L50" s="1" t="str">
        <f>HYPERLINK("https://ovidsp.ovid.com/ovidweb.cgi?T=JS&amp;NEWS=n&amp;CSC=Y&amp;PAGE=toc&amp;D=yrovft&amp;AN=01567533-000000000-00000","https://ovidsp.ovid.com/ovidweb.cgi?T=JS&amp;NEWS=n&amp;CSC=Y&amp;PAGE=toc&amp;D=yrovft&amp;AN=01567533-000000000-00000")</f>
        <v>https://ovidsp.ovid.com/ovidweb.cgi?T=JS&amp;NEWS=n&amp;CSC=Y&amp;PAGE=toc&amp;D=yrovft&amp;AN=01567533-000000000-00000</v>
      </c>
      <c r="M50" t="s">
        <v>827</v>
      </c>
      <c r="N50" t="s">
        <v>512</v>
      </c>
      <c r="O50" t="b">
        <v>0</v>
      </c>
      <c r="P50" t="s">
        <v>827</v>
      </c>
    </row>
    <row r="51" spans="1:16" x14ac:dyDescent="0.35">
      <c r="A51" t="s">
        <v>971</v>
      </c>
      <c r="B51" t="s">
        <v>827</v>
      </c>
      <c r="C51" t="s">
        <v>944</v>
      </c>
      <c r="D51" t="s">
        <v>71</v>
      </c>
      <c r="E51">
        <v>1</v>
      </c>
      <c r="F51">
        <v>1</v>
      </c>
      <c r="G51">
        <v>1</v>
      </c>
      <c r="H51">
        <v>3</v>
      </c>
      <c r="I51" t="s">
        <v>770</v>
      </c>
      <c r="J51" t="s">
        <v>906</v>
      </c>
      <c r="K51" t="s">
        <v>775</v>
      </c>
      <c r="L51" s="1" t="str">
        <f>HYPERLINK("https://ovidsp.ovid.com/ovidweb.cgi?T=JS&amp;NEWS=n&amp;CSC=Y&amp;PAGE=toc&amp;D=yrovft&amp;AN=01841611-000000000-00000","https://ovidsp.ovid.com/ovidweb.cgi?T=JS&amp;NEWS=n&amp;CSC=Y&amp;PAGE=toc&amp;D=yrovft&amp;AN=01841611-000000000-00000")</f>
        <v>https://ovidsp.ovid.com/ovidweb.cgi?T=JS&amp;NEWS=n&amp;CSC=Y&amp;PAGE=toc&amp;D=yrovft&amp;AN=01841611-000000000-00000</v>
      </c>
      <c r="M51" t="s">
        <v>827</v>
      </c>
      <c r="N51" t="s">
        <v>331</v>
      </c>
      <c r="O51" t="b">
        <v>0</v>
      </c>
      <c r="P51" t="s">
        <v>827</v>
      </c>
    </row>
    <row r="52" spans="1:16" x14ac:dyDescent="0.35">
      <c r="A52" t="s">
        <v>453</v>
      </c>
      <c r="B52" t="s">
        <v>801</v>
      </c>
      <c r="C52" t="s">
        <v>827</v>
      </c>
      <c r="D52" t="s">
        <v>71</v>
      </c>
      <c r="E52">
        <v>40</v>
      </c>
      <c r="F52">
        <v>1</v>
      </c>
      <c r="G52">
        <v>96</v>
      </c>
      <c r="H52">
        <v>6</v>
      </c>
      <c r="I52" t="s">
        <v>393</v>
      </c>
      <c r="J52" t="s">
        <v>186</v>
      </c>
      <c r="K52" t="s">
        <v>480</v>
      </c>
      <c r="L52" s="1" t="str">
        <f>HYPERLINK("https://ovidsp.ovid.com/ovidweb.cgi?T=JS&amp;NEWS=n&amp;CSC=Y&amp;PAGE=toc&amp;D=yrovft&amp;AN=00004726-000000000-00000","https://ovidsp.ovid.com/ovidweb.cgi?T=JS&amp;NEWS=n&amp;CSC=Y&amp;PAGE=toc&amp;D=yrovft&amp;AN=00004726-000000000-00000")</f>
        <v>https://ovidsp.ovid.com/ovidweb.cgi?T=JS&amp;NEWS=n&amp;CSC=Y&amp;PAGE=toc&amp;D=yrovft&amp;AN=00004726-000000000-00000</v>
      </c>
      <c r="M52" t="s">
        <v>827</v>
      </c>
      <c r="N52" t="s">
        <v>97</v>
      </c>
      <c r="O52" t="b">
        <v>0</v>
      </c>
      <c r="P52" t="s">
        <v>827</v>
      </c>
    </row>
    <row r="53" spans="1:16" x14ac:dyDescent="0.35">
      <c r="A53" t="s">
        <v>483</v>
      </c>
      <c r="B53" t="s">
        <v>513</v>
      </c>
      <c r="C53" t="s">
        <v>827</v>
      </c>
      <c r="D53" t="s">
        <v>71</v>
      </c>
      <c r="E53">
        <v>1</v>
      </c>
      <c r="F53">
        <v>1</v>
      </c>
      <c r="G53">
        <v>39</v>
      </c>
      <c r="H53">
        <v>6</v>
      </c>
      <c r="I53" t="s">
        <v>863</v>
      </c>
      <c r="J53" t="s">
        <v>704</v>
      </c>
      <c r="K53" t="s">
        <v>342</v>
      </c>
      <c r="L53" s="1" t="str">
        <f>HYPERLINK("https://ovidsp.ovid.com/ovidweb.cgi?T=JS&amp;NEWS=n&amp;CSC=Y&amp;PAGE=toc&amp;D=yrovft&amp;AN=01437424-000000000-00000","https://ovidsp.ovid.com/ovidweb.cgi?T=JS&amp;NEWS=n&amp;CSC=Y&amp;PAGE=toc&amp;D=yrovft&amp;AN=01437424-000000000-00000")</f>
        <v>https://ovidsp.ovid.com/ovidweb.cgi?T=JS&amp;NEWS=n&amp;CSC=Y&amp;PAGE=toc&amp;D=yrovft&amp;AN=01437424-000000000-00000</v>
      </c>
      <c r="M53" t="s">
        <v>827</v>
      </c>
      <c r="N53" t="s">
        <v>494</v>
      </c>
      <c r="O53" t="b">
        <v>0</v>
      </c>
      <c r="P53" t="s">
        <v>827</v>
      </c>
    </row>
    <row r="54" spans="1:16" x14ac:dyDescent="0.35">
      <c r="A54" t="s">
        <v>483</v>
      </c>
      <c r="B54" t="s">
        <v>891</v>
      </c>
      <c r="C54" t="s">
        <v>706</v>
      </c>
      <c r="D54" t="s">
        <v>71</v>
      </c>
      <c r="E54">
        <v>97</v>
      </c>
      <c r="F54">
        <v>1</v>
      </c>
      <c r="G54">
        <v>136</v>
      </c>
      <c r="H54">
        <v>3</v>
      </c>
      <c r="I54" t="s">
        <v>598</v>
      </c>
      <c r="J54" t="s">
        <v>197</v>
      </c>
      <c r="K54" t="s">
        <v>92</v>
      </c>
      <c r="L54" s="1" t="str">
        <f>HYPERLINK("https://ovidsp.ovid.com/ovidweb.cgi?T=JS&amp;NEWS=n&amp;CSC=Y&amp;PAGE=toc&amp;D=yrovft&amp;AN=00003159-000000000-00000","https://ovidsp.ovid.com/ovidweb.cgi?T=JS&amp;NEWS=n&amp;CSC=Y&amp;PAGE=toc&amp;D=yrovft&amp;AN=00003159-000000000-00000")</f>
        <v>https://ovidsp.ovid.com/ovidweb.cgi?T=JS&amp;NEWS=n&amp;CSC=Y&amp;PAGE=toc&amp;D=yrovft&amp;AN=00003159-000000000-00000</v>
      </c>
      <c r="M54" t="s">
        <v>827</v>
      </c>
      <c r="N54" t="s">
        <v>668</v>
      </c>
      <c r="O54" t="b">
        <v>1</v>
      </c>
      <c r="P54" t="s">
        <v>777</v>
      </c>
    </row>
    <row r="55" spans="1:16" x14ac:dyDescent="0.35">
      <c r="A55" t="s">
        <v>779</v>
      </c>
      <c r="B55" t="s">
        <v>917</v>
      </c>
      <c r="C55" t="s">
        <v>317</v>
      </c>
      <c r="D55" t="s">
        <v>71</v>
      </c>
      <c r="E55">
        <v>32</v>
      </c>
      <c r="F55">
        <v>1</v>
      </c>
      <c r="G55">
        <v>90</v>
      </c>
      <c r="H55">
        <v>8</v>
      </c>
      <c r="I55" t="s">
        <v>463</v>
      </c>
      <c r="J55" t="s">
        <v>414</v>
      </c>
      <c r="K55" t="s">
        <v>92</v>
      </c>
      <c r="L55" s="1" t="str">
        <f>HYPERLINK("https://ovidsp.ovid.com/ovidweb.cgi?T=JS&amp;NEWS=n&amp;CSC=Y&amp;PAGE=toc&amp;D=yrovft&amp;AN=00004730-000000000-00000","https://ovidsp.ovid.com/ovidweb.cgi?T=JS&amp;NEWS=n&amp;CSC=Y&amp;PAGE=toc&amp;D=yrovft&amp;AN=00004730-000000000-00000")</f>
        <v>https://ovidsp.ovid.com/ovidweb.cgi?T=JS&amp;NEWS=n&amp;CSC=Y&amp;PAGE=toc&amp;D=yrovft&amp;AN=00004730-000000000-00000</v>
      </c>
      <c r="M55" t="s">
        <v>827</v>
      </c>
      <c r="N55" t="s">
        <v>833</v>
      </c>
      <c r="O55" t="b">
        <v>1</v>
      </c>
      <c r="P55" t="s">
        <v>386</v>
      </c>
    </row>
    <row r="56" spans="1:16" x14ac:dyDescent="0.35">
      <c r="A56" t="s">
        <v>620</v>
      </c>
      <c r="B56" t="s">
        <v>981</v>
      </c>
      <c r="C56" t="s">
        <v>731</v>
      </c>
      <c r="D56" t="s">
        <v>71</v>
      </c>
      <c r="E56">
        <v>1</v>
      </c>
      <c r="F56">
        <v>1</v>
      </c>
      <c r="G56">
        <v>31</v>
      </c>
      <c r="H56">
        <v>6</v>
      </c>
      <c r="I56" t="s">
        <v>45</v>
      </c>
      <c r="J56" t="s">
        <v>583</v>
      </c>
      <c r="K56" t="s">
        <v>10</v>
      </c>
      <c r="L56" s="1" t="str">
        <f>HYPERLINK("https://ovidsp.ovid.com/ovidweb.cgi?T=JS&amp;NEWS=n&amp;CSC=Y&amp;PAGE=toc&amp;D=yrovft&amp;AN=00004731-000000000-00000","https://ovidsp.ovid.com/ovidweb.cgi?T=JS&amp;NEWS=n&amp;CSC=Y&amp;PAGE=toc&amp;D=yrovft&amp;AN=00004731-000000000-00000")</f>
        <v>https://ovidsp.ovid.com/ovidweb.cgi?T=JS&amp;NEWS=n&amp;CSC=Y&amp;PAGE=toc&amp;D=yrovft&amp;AN=00004731-000000000-00000</v>
      </c>
      <c r="M56" t="s">
        <v>827</v>
      </c>
      <c r="N56" t="s">
        <v>190</v>
      </c>
      <c r="O56" t="b">
        <v>0</v>
      </c>
      <c r="P56" t="s">
        <v>827</v>
      </c>
    </row>
    <row r="57" spans="1:16" x14ac:dyDescent="0.35">
      <c r="A57" t="s">
        <v>594</v>
      </c>
      <c r="B57" t="s">
        <v>249</v>
      </c>
      <c r="C57" t="s">
        <v>871</v>
      </c>
      <c r="D57" t="s">
        <v>71</v>
      </c>
      <c r="E57">
        <v>1</v>
      </c>
      <c r="F57">
        <v>1</v>
      </c>
      <c r="G57">
        <v>69</v>
      </c>
      <c r="H57">
        <v>4</v>
      </c>
      <c r="I57" t="s">
        <v>248</v>
      </c>
      <c r="J57" t="s">
        <v>229</v>
      </c>
      <c r="K57" t="s">
        <v>948</v>
      </c>
      <c r="L57" s="1" t="str">
        <f>HYPERLINK("https://ovidsp.ovid.com/ovidweb.cgi?T=JS&amp;NEWS=n&amp;CSC=Y&amp;PAGE=toc&amp;D=yrovft&amp;AN=00001192-000000000-00000","https://ovidsp.ovid.com/ovidweb.cgi?T=JS&amp;NEWS=n&amp;CSC=Y&amp;PAGE=toc&amp;D=yrovft&amp;AN=00001192-000000000-00000")</f>
        <v>https://ovidsp.ovid.com/ovidweb.cgi?T=JS&amp;NEWS=n&amp;CSC=Y&amp;PAGE=toc&amp;D=yrovft&amp;AN=00001192-000000000-00000</v>
      </c>
      <c r="M57" t="s">
        <v>827</v>
      </c>
      <c r="N57" t="s">
        <v>213</v>
      </c>
      <c r="O57" t="b">
        <v>1</v>
      </c>
      <c r="P57" t="s">
        <v>866</v>
      </c>
    </row>
    <row r="58" spans="1:16" x14ac:dyDescent="0.35">
      <c r="A58" t="s">
        <v>759</v>
      </c>
      <c r="B58" t="s">
        <v>811</v>
      </c>
      <c r="C58" t="s">
        <v>93</v>
      </c>
      <c r="D58" t="s">
        <v>71</v>
      </c>
      <c r="E58">
        <v>1</v>
      </c>
      <c r="F58">
        <v>1</v>
      </c>
      <c r="G58">
        <v>15</v>
      </c>
      <c r="H58">
        <v>5</v>
      </c>
      <c r="I58" t="s">
        <v>966</v>
      </c>
      <c r="J58" t="s">
        <v>117</v>
      </c>
      <c r="K58" t="s">
        <v>943</v>
      </c>
      <c r="L58" s="1" t="str">
        <f>HYPERLINK("https://ovidsp.ovid.com/ovidweb.cgi?T=JS&amp;NEWS=n&amp;CSC=Y&amp;PAGE=toc&amp;D=yrovft&amp;AN=01369758-000000000-00000","https://ovidsp.ovid.com/ovidweb.cgi?T=JS&amp;NEWS=n&amp;CSC=Y&amp;PAGE=toc&amp;D=yrovft&amp;AN=01369758-000000000-00000")</f>
        <v>https://ovidsp.ovid.com/ovidweb.cgi?T=JS&amp;NEWS=n&amp;CSC=Y&amp;PAGE=toc&amp;D=yrovft&amp;AN=01369758-000000000-00000</v>
      </c>
      <c r="M58" t="s">
        <v>827</v>
      </c>
      <c r="N58" t="s">
        <v>670</v>
      </c>
      <c r="O58" t="b">
        <v>1</v>
      </c>
      <c r="P58" t="s">
        <v>533</v>
      </c>
    </row>
    <row r="59" spans="1:16" x14ac:dyDescent="0.35">
      <c r="A59" t="s">
        <v>169</v>
      </c>
      <c r="B59" t="s">
        <v>827</v>
      </c>
      <c r="C59" t="s">
        <v>158</v>
      </c>
      <c r="D59" t="s">
        <v>71</v>
      </c>
      <c r="E59">
        <v>1</v>
      </c>
      <c r="F59">
        <v>1</v>
      </c>
      <c r="G59">
        <v>5</v>
      </c>
      <c r="H59">
        <v>3</v>
      </c>
      <c r="I59" t="s">
        <v>347</v>
      </c>
      <c r="J59" t="s">
        <v>729</v>
      </c>
      <c r="K59" t="s">
        <v>893</v>
      </c>
      <c r="L59" s="1" t="str">
        <f>HYPERLINK("https://ovidsp.ovid.com/ovidweb.cgi?T=JS&amp;NEWS=n&amp;CSC=Y&amp;PAGE=toc&amp;D=yrovft&amp;AN=01257386-000000000-00000","https://ovidsp.ovid.com/ovidweb.cgi?T=JS&amp;NEWS=n&amp;CSC=Y&amp;PAGE=toc&amp;D=yrovft&amp;AN=01257386-000000000-00000")</f>
        <v>https://ovidsp.ovid.com/ovidweb.cgi?T=JS&amp;NEWS=n&amp;CSC=Y&amp;PAGE=toc&amp;D=yrovft&amp;AN=01257386-000000000-00000</v>
      </c>
      <c r="M59" t="s">
        <v>827</v>
      </c>
      <c r="N59" t="s">
        <v>666</v>
      </c>
      <c r="O59" t="b">
        <v>0</v>
      </c>
      <c r="P59" t="s">
        <v>827</v>
      </c>
    </row>
    <row r="60" spans="1:16" x14ac:dyDescent="0.35">
      <c r="A60" t="s">
        <v>311</v>
      </c>
      <c r="B60" t="s">
        <v>988</v>
      </c>
      <c r="C60" t="s">
        <v>155</v>
      </c>
      <c r="D60" t="s">
        <v>71</v>
      </c>
      <c r="E60">
        <v>1</v>
      </c>
      <c r="F60">
        <v>1</v>
      </c>
      <c r="G60">
        <v>114</v>
      </c>
      <c r="H60">
        <v>6</v>
      </c>
      <c r="I60" t="s">
        <v>958</v>
      </c>
      <c r="J60" t="s">
        <v>19</v>
      </c>
      <c r="K60" t="s">
        <v>92</v>
      </c>
      <c r="L60" s="1" t="str">
        <f>HYPERLINK("https://ovidsp.ovid.com/ovidweb.cgi?T=JS&amp;NEWS=n&amp;CSC=Y&amp;PAGE=toc&amp;D=yrovft&amp;AN=00004760-000000000-00000","https://ovidsp.ovid.com/ovidweb.cgi?T=JS&amp;NEWS=n&amp;CSC=Y&amp;PAGE=toc&amp;D=yrovft&amp;AN=00004760-000000000-00000")</f>
        <v>https://ovidsp.ovid.com/ovidweb.cgi?T=JS&amp;NEWS=n&amp;CSC=Y&amp;PAGE=toc&amp;D=yrovft&amp;AN=00004760-000000000-00000</v>
      </c>
      <c r="M60" t="s">
        <v>827</v>
      </c>
      <c r="N60" t="s">
        <v>380</v>
      </c>
      <c r="O60" t="b">
        <v>1</v>
      </c>
      <c r="P60" t="s">
        <v>695</v>
      </c>
    </row>
    <row r="61" spans="1:16" x14ac:dyDescent="0.35">
      <c r="A61" t="s">
        <v>234</v>
      </c>
      <c r="B61" t="s">
        <v>726</v>
      </c>
      <c r="C61" t="s">
        <v>108</v>
      </c>
      <c r="D61" t="s">
        <v>71</v>
      </c>
      <c r="E61">
        <v>1</v>
      </c>
      <c r="F61">
        <v>1</v>
      </c>
      <c r="G61">
        <v>103</v>
      </c>
      <c r="H61">
        <v>6</v>
      </c>
      <c r="I61" t="s">
        <v>403</v>
      </c>
      <c r="J61" t="s">
        <v>537</v>
      </c>
      <c r="K61" t="s">
        <v>644</v>
      </c>
      <c r="L61" s="1" t="str">
        <f>HYPERLINK("https://ovidsp.ovid.com/ovidweb.cgi?T=JS&amp;NEWS=n&amp;CSC=Y&amp;PAGE=toc&amp;D=yrovft&amp;AN=00004782-000000000-00000","https://ovidsp.ovid.com/ovidweb.cgi?T=JS&amp;NEWS=n&amp;CSC=Y&amp;PAGE=toc&amp;D=yrovft&amp;AN=00004782-000000000-00000")</f>
        <v>https://ovidsp.ovid.com/ovidweb.cgi?T=JS&amp;NEWS=n&amp;CSC=Y&amp;PAGE=toc&amp;D=yrovft&amp;AN=00004782-000000000-00000</v>
      </c>
      <c r="M61" t="s">
        <v>827</v>
      </c>
      <c r="N61" t="s">
        <v>701</v>
      </c>
      <c r="O61" t="b">
        <v>0</v>
      </c>
      <c r="P61" t="s">
        <v>827</v>
      </c>
    </row>
    <row r="62" spans="1:16" x14ac:dyDescent="0.35">
      <c r="A62" t="s">
        <v>799</v>
      </c>
      <c r="B62" t="s">
        <v>57</v>
      </c>
      <c r="C62" t="s">
        <v>579</v>
      </c>
      <c r="D62" t="s">
        <v>71</v>
      </c>
      <c r="E62">
        <v>1</v>
      </c>
      <c r="F62">
        <v>1</v>
      </c>
      <c r="G62">
        <v>39</v>
      </c>
      <c r="H62">
        <v>4</v>
      </c>
      <c r="I62" t="s">
        <v>889</v>
      </c>
      <c r="J62" t="s">
        <v>98</v>
      </c>
      <c r="K62" t="s">
        <v>599</v>
      </c>
      <c r="L62" s="1" t="str">
        <f>HYPERLINK("https://ovidsp.ovid.com/ovidweb.cgi?T=JS&amp;NEWS=n&amp;CSC=Y&amp;PAGE=toc&amp;D=yrovft&amp;AN=00004783-000000000-00000","https://ovidsp.ovid.com/ovidweb.cgi?T=JS&amp;NEWS=n&amp;CSC=Y&amp;PAGE=toc&amp;D=yrovft&amp;AN=00004783-000000000-00000")</f>
        <v>https://ovidsp.ovid.com/ovidweb.cgi?T=JS&amp;NEWS=n&amp;CSC=Y&amp;PAGE=toc&amp;D=yrovft&amp;AN=00004783-000000000-00000</v>
      </c>
      <c r="M62" t="s">
        <v>827</v>
      </c>
      <c r="N62" t="s">
        <v>702</v>
      </c>
      <c r="O62" t="b">
        <v>1</v>
      </c>
      <c r="P62" t="s">
        <v>563</v>
      </c>
    </row>
    <row r="63" spans="1:16" x14ac:dyDescent="0.35">
      <c r="A63" t="s">
        <v>105</v>
      </c>
      <c r="B63" t="s">
        <v>934</v>
      </c>
      <c r="C63" t="s">
        <v>640</v>
      </c>
      <c r="D63" t="s">
        <v>71</v>
      </c>
      <c r="E63">
        <v>40</v>
      </c>
      <c r="F63">
        <v>1</v>
      </c>
      <c r="G63">
        <v>48</v>
      </c>
      <c r="H63">
        <v>3</v>
      </c>
      <c r="I63" t="s">
        <v>751</v>
      </c>
      <c r="J63" t="s">
        <v>534</v>
      </c>
      <c r="K63" t="s">
        <v>948</v>
      </c>
      <c r="L63" s="1" t="str">
        <f>HYPERLINK("https://ovidsp.ovid.com/ovidweb.cgi?T=JS&amp;NEWS=n&amp;CSC=Y&amp;PAGE=toc&amp;D=yrovft&amp;AN=01838293-000000000-00000","https://ovidsp.ovid.com/ovidweb.cgi?T=JS&amp;NEWS=n&amp;CSC=Y&amp;PAGE=toc&amp;D=yrovft&amp;AN=01838293-000000000-00000")</f>
        <v>https://ovidsp.ovid.com/ovidweb.cgi?T=JS&amp;NEWS=n&amp;CSC=Y&amp;PAGE=toc&amp;D=yrovft&amp;AN=01838293-000000000-00000</v>
      </c>
      <c r="M63" t="s">
        <v>827</v>
      </c>
      <c r="N63" t="s">
        <v>134</v>
      </c>
      <c r="O63" t="b">
        <v>1</v>
      </c>
      <c r="P63" t="s">
        <v>581</v>
      </c>
    </row>
    <row r="64" spans="1:16" x14ac:dyDescent="0.35">
      <c r="A64" t="s">
        <v>262</v>
      </c>
      <c r="B64" t="s">
        <v>371</v>
      </c>
      <c r="C64" t="s">
        <v>570</v>
      </c>
      <c r="D64" t="s">
        <v>762</v>
      </c>
      <c r="E64">
        <v>1</v>
      </c>
      <c r="F64">
        <v>1</v>
      </c>
      <c r="G64">
        <v>28</v>
      </c>
      <c r="H64">
        <v>3</v>
      </c>
      <c r="I64" t="s">
        <v>879</v>
      </c>
      <c r="J64" t="s">
        <v>324</v>
      </c>
      <c r="K64" t="s">
        <v>167</v>
      </c>
      <c r="L64" s="1" t="str">
        <f>HYPERLINK("https://ovidsp.ovid.com/ovidweb.cgi?T=JS&amp;NEWS=n&amp;CSC=Y&amp;PAGE=toc&amp;D=yrovft&amp;AN=00042740-000000000-00000","https://ovidsp.ovid.com/ovidweb.cgi?T=JS&amp;NEWS=n&amp;CSC=Y&amp;PAGE=toc&amp;D=yrovft&amp;AN=00042740-000000000-00000")</f>
        <v>https://ovidsp.ovid.com/ovidweb.cgi?T=JS&amp;NEWS=n&amp;CSC=Y&amp;PAGE=toc&amp;D=yrovft&amp;AN=00042740-000000000-00000</v>
      </c>
      <c r="M64" t="s">
        <v>827</v>
      </c>
      <c r="N64" t="s">
        <v>645</v>
      </c>
      <c r="O64" t="b">
        <v>1</v>
      </c>
      <c r="P64" t="s">
        <v>624</v>
      </c>
    </row>
    <row r="65" spans="1:16" x14ac:dyDescent="0.35">
      <c r="A65" t="s">
        <v>617</v>
      </c>
      <c r="B65" t="s">
        <v>52</v>
      </c>
      <c r="C65" t="s">
        <v>796</v>
      </c>
      <c r="D65" t="s">
        <v>71</v>
      </c>
      <c r="E65">
        <v>104</v>
      </c>
      <c r="F65">
        <v>1</v>
      </c>
      <c r="G65">
        <v>151</v>
      </c>
      <c r="H65">
        <v>10</v>
      </c>
      <c r="I65" t="s">
        <v>294</v>
      </c>
      <c r="J65" t="s">
        <v>555</v>
      </c>
      <c r="K65" t="s">
        <v>943</v>
      </c>
      <c r="L65" s="1" t="str">
        <f>HYPERLINK("https://ovidsp.ovid.com/ovidweb.cgi?T=JS&amp;NEWS=n&amp;CSC=Y&amp;PAGE=toc&amp;D=yrovft&amp;AN=00004785-000000000-00000","https://ovidsp.ovid.com/ovidweb.cgi?T=JS&amp;NEWS=n&amp;CSC=Y&amp;PAGE=toc&amp;D=yrovft&amp;AN=00004785-000000000-00000")</f>
        <v>https://ovidsp.ovid.com/ovidweb.cgi?T=JS&amp;NEWS=n&amp;CSC=Y&amp;PAGE=toc&amp;D=yrovft&amp;AN=00004785-000000000-00000</v>
      </c>
      <c r="M65" t="s">
        <v>827</v>
      </c>
      <c r="N65" t="s">
        <v>766</v>
      </c>
      <c r="O65" t="b">
        <v>1</v>
      </c>
      <c r="P65" t="s">
        <v>6</v>
      </c>
    </row>
    <row r="66" spans="1:16" x14ac:dyDescent="0.35">
      <c r="A66" t="s">
        <v>487</v>
      </c>
      <c r="B66" t="s">
        <v>897</v>
      </c>
      <c r="C66" t="s">
        <v>786</v>
      </c>
      <c r="D66" t="s">
        <v>71</v>
      </c>
      <c r="E66">
        <v>1</v>
      </c>
      <c r="F66">
        <v>1</v>
      </c>
      <c r="G66">
        <v>7</v>
      </c>
      <c r="H66">
        <v>6</v>
      </c>
      <c r="I66" t="s">
        <v>736</v>
      </c>
      <c r="J66" t="s">
        <v>98</v>
      </c>
      <c r="K66" t="s">
        <v>682</v>
      </c>
      <c r="L66" s="1" t="str">
        <f>HYPERLINK("https://ovidsp.ovid.com/ovidweb.cgi?T=JS&amp;NEWS=n&amp;CSC=Y&amp;PAGE=toc&amp;D=yrovft&amp;AN=00004787-000000000-00000","https://ovidsp.ovid.com/ovidweb.cgi?T=JS&amp;NEWS=n&amp;CSC=Y&amp;PAGE=toc&amp;D=yrovft&amp;AN=00004787-000000000-00000")</f>
        <v>https://ovidsp.ovid.com/ovidweb.cgi?T=JS&amp;NEWS=n&amp;CSC=Y&amp;PAGE=toc&amp;D=yrovft&amp;AN=00004787-000000000-00000</v>
      </c>
      <c r="M66" t="s">
        <v>827</v>
      </c>
      <c r="N66" t="s">
        <v>864</v>
      </c>
      <c r="O66" t="b">
        <v>0</v>
      </c>
      <c r="P66" t="s">
        <v>827</v>
      </c>
    </row>
    <row r="67" spans="1:16" x14ac:dyDescent="0.35">
      <c r="A67" t="s">
        <v>185</v>
      </c>
      <c r="B67" t="s">
        <v>532</v>
      </c>
      <c r="C67" t="s">
        <v>104</v>
      </c>
      <c r="D67" t="s">
        <v>71</v>
      </c>
      <c r="E67">
        <v>1</v>
      </c>
      <c r="F67">
        <v>1</v>
      </c>
      <c r="G67">
        <v>48</v>
      </c>
      <c r="H67">
        <v>10</v>
      </c>
      <c r="I67" t="s">
        <v>299</v>
      </c>
      <c r="J67" t="s">
        <v>64</v>
      </c>
      <c r="K67" t="s">
        <v>943</v>
      </c>
      <c r="L67" s="1" t="str">
        <f>HYPERLINK("https://ovidsp.ovid.com/ovidweb.cgi?T=JS&amp;NEWS=n&amp;CSC=Y&amp;PAGE=toc&amp;D=yrovft&amp;AN=00004788-000000000-00000","https://ovidsp.ovid.com/ovidweb.cgi?T=JS&amp;NEWS=n&amp;CSC=Y&amp;PAGE=toc&amp;D=yrovft&amp;AN=00004788-000000000-00000")</f>
        <v>https://ovidsp.ovid.com/ovidweb.cgi?T=JS&amp;NEWS=n&amp;CSC=Y&amp;PAGE=toc&amp;D=yrovft&amp;AN=00004788-000000000-00000</v>
      </c>
      <c r="M67" t="s">
        <v>827</v>
      </c>
      <c r="N67" t="s">
        <v>77</v>
      </c>
      <c r="O67" t="b">
        <v>1</v>
      </c>
      <c r="P67" t="s">
        <v>222</v>
      </c>
    </row>
    <row r="68" spans="1:16" x14ac:dyDescent="0.35">
      <c r="A68" t="s">
        <v>719</v>
      </c>
      <c r="B68" t="s">
        <v>7</v>
      </c>
      <c r="C68" t="s">
        <v>334</v>
      </c>
      <c r="D68" t="s">
        <v>71</v>
      </c>
      <c r="E68">
        <v>8</v>
      </c>
      <c r="F68">
        <v>1</v>
      </c>
      <c r="G68">
        <v>48</v>
      </c>
      <c r="H68">
        <v>8</v>
      </c>
      <c r="I68" t="s">
        <v>160</v>
      </c>
      <c r="J68" t="s">
        <v>773</v>
      </c>
      <c r="K68" t="s">
        <v>92</v>
      </c>
      <c r="L68" s="1" t="str">
        <f>HYPERLINK("https://ovidsp.ovid.com/ovidweb.cgi?T=JS&amp;NEWS=n&amp;CSC=Y&amp;PAGE=toc&amp;D=yrovft&amp;AN=00004786-000000000-00000","https://ovidsp.ovid.com/ovidweb.cgi?T=JS&amp;NEWS=n&amp;CSC=Y&amp;PAGE=toc&amp;D=yrovft&amp;AN=00004786-000000000-00000")</f>
        <v>https://ovidsp.ovid.com/ovidweb.cgi?T=JS&amp;NEWS=n&amp;CSC=Y&amp;PAGE=toc&amp;D=yrovft&amp;AN=00004786-000000000-00000</v>
      </c>
      <c r="M68" t="s">
        <v>827</v>
      </c>
      <c r="N68" t="s">
        <v>502</v>
      </c>
      <c r="O68" t="b">
        <v>1</v>
      </c>
      <c r="P68" t="s">
        <v>844</v>
      </c>
    </row>
    <row r="69" spans="1:16" x14ac:dyDescent="0.35">
      <c r="A69" t="s">
        <v>783</v>
      </c>
      <c r="B69" t="s">
        <v>550</v>
      </c>
      <c r="C69" t="s">
        <v>986</v>
      </c>
      <c r="D69" t="s">
        <v>71</v>
      </c>
      <c r="E69">
        <v>1</v>
      </c>
      <c r="F69">
        <v>1</v>
      </c>
      <c r="G69">
        <v>36</v>
      </c>
      <c r="H69">
        <v>7</v>
      </c>
      <c r="I69" t="s">
        <v>529</v>
      </c>
      <c r="J69" t="s">
        <v>571</v>
      </c>
      <c r="K69" t="s">
        <v>943</v>
      </c>
      <c r="L69" s="1" t="str">
        <f>HYPERLINK("https://ovidsp.ovid.com/ovidweb.cgi?T=JS&amp;NEWS=n&amp;CSC=Y&amp;PAGE=toc&amp;D=yrovft&amp;AN=00012003-000000000-00000","https://ovidsp.ovid.com/ovidweb.cgi?T=JS&amp;NEWS=n&amp;CSC=Y&amp;PAGE=toc&amp;D=yrovft&amp;AN=00012003-000000000-00000")</f>
        <v>https://ovidsp.ovid.com/ovidweb.cgi?T=JS&amp;NEWS=n&amp;CSC=Y&amp;PAGE=toc&amp;D=yrovft&amp;AN=00012003-000000000-00000</v>
      </c>
      <c r="M69" t="s">
        <v>827</v>
      </c>
      <c r="N69" t="s">
        <v>946</v>
      </c>
      <c r="O69" t="b">
        <v>1</v>
      </c>
      <c r="P69" t="s">
        <v>24</v>
      </c>
    </row>
    <row r="70" spans="1:16" x14ac:dyDescent="0.35">
      <c r="A70" t="s">
        <v>767</v>
      </c>
      <c r="B70" t="s">
        <v>141</v>
      </c>
      <c r="C70" t="s">
        <v>652</v>
      </c>
      <c r="D70" t="s">
        <v>71</v>
      </c>
      <c r="E70">
        <v>26</v>
      </c>
      <c r="F70">
        <v>1</v>
      </c>
      <c r="G70">
        <v>43</v>
      </c>
      <c r="H70">
        <v>2</v>
      </c>
      <c r="I70" t="s">
        <v>173</v>
      </c>
      <c r="J70" t="s">
        <v>591</v>
      </c>
      <c r="K70" t="s">
        <v>908</v>
      </c>
      <c r="L70" s="1" t="str">
        <f>HYPERLINK("https://ovidsp.ovid.com/ovidweb.cgi?T=JS&amp;NEWS=n&amp;CSC=Y&amp;PAGE=toc&amp;D=yrovft&amp;AN=01222908-000000000-00000","https://ovidsp.ovid.com/ovidweb.cgi?T=JS&amp;NEWS=n&amp;CSC=Y&amp;PAGE=toc&amp;D=yrovft&amp;AN=01222908-000000000-00000")</f>
        <v>https://ovidsp.ovid.com/ovidweb.cgi?T=JS&amp;NEWS=n&amp;CSC=Y&amp;PAGE=toc&amp;D=yrovft&amp;AN=01222908-000000000-00000</v>
      </c>
      <c r="M70" t="s">
        <v>827</v>
      </c>
      <c r="N70" t="s">
        <v>462</v>
      </c>
      <c r="O70" t="b">
        <v>1</v>
      </c>
      <c r="P70" t="s">
        <v>315</v>
      </c>
    </row>
    <row r="71" spans="1:16" x14ac:dyDescent="0.35">
      <c r="A71" t="s">
        <v>289</v>
      </c>
      <c r="B71" t="s">
        <v>814</v>
      </c>
      <c r="C71" t="s">
        <v>992</v>
      </c>
      <c r="D71" t="s">
        <v>71</v>
      </c>
      <c r="E71">
        <v>1</v>
      </c>
      <c r="F71" t="s">
        <v>128</v>
      </c>
      <c r="G71">
        <v>7</v>
      </c>
      <c r="H71">
        <v>4</v>
      </c>
      <c r="I71" t="s">
        <v>499</v>
      </c>
      <c r="J71" t="s">
        <v>937</v>
      </c>
      <c r="K71" t="s">
        <v>605</v>
      </c>
      <c r="L71" s="1" t="str">
        <f>HYPERLINK("https://ovidsp.ovid.com/ovidweb.cgi?T=JS&amp;NEWS=n&amp;CSC=Y&amp;PAGE=toc&amp;D=yrovft&amp;AN=01694390-000000000-00000","https://ovidsp.ovid.com/ovidweb.cgi?T=JS&amp;NEWS=n&amp;CSC=Y&amp;PAGE=toc&amp;D=yrovft&amp;AN=01694390-000000000-00000")</f>
        <v>https://ovidsp.ovid.com/ovidweb.cgi?T=JS&amp;NEWS=n&amp;CSC=Y&amp;PAGE=toc&amp;D=yrovft&amp;AN=01694390-000000000-00000</v>
      </c>
      <c r="M71" t="s">
        <v>827</v>
      </c>
      <c r="N71" t="s">
        <v>345</v>
      </c>
      <c r="O71" t="b">
        <v>1</v>
      </c>
      <c r="P71" t="s">
        <v>895</v>
      </c>
    </row>
    <row r="72" spans="1:16" x14ac:dyDescent="0.35">
      <c r="A72" t="s">
        <v>318</v>
      </c>
      <c r="B72" t="s">
        <v>593</v>
      </c>
      <c r="C72" t="s">
        <v>506</v>
      </c>
      <c r="D72" t="s">
        <v>71</v>
      </c>
      <c r="E72">
        <v>7</v>
      </c>
      <c r="F72">
        <v>1</v>
      </c>
      <c r="G72">
        <v>10</v>
      </c>
      <c r="H72">
        <v>3</v>
      </c>
      <c r="I72" t="s">
        <v>493</v>
      </c>
      <c r="J72" t="s">
        <v>356</v>
      </c>
      <c r="K72" t="s">
        <v>92</v>
      </c>
      <c r="L72" s="1" t="str">
        <f>HYPERLINK("https://ovidsp.ovid.com/ovidweb.cgi?T=JS&amp;NEWS=n&amp;CSC=Y&amp;PAGE=toc&amp;D=yrovft&amp;AN=02112927-000000000-00000","https://ovidsp.ovid.com/ovidweb.cgi?T=JS&amp;NEWS=n&amp;CSC=Y&amp;PAGE=toc&amp;D=yrovft&amp;AN=02112927-000000000-00000")</f>
        <v>https://ovidsp.ovid.com/ovidweb.cgi?T=JS&amp;NEWS=n&amp;CSC=Y&amp;PAGE=toc&amp;D=yrovft&amp;AN=02112927-000000000-00000</v>
      </c>
      <c r="M72" t="s">
        <v>827</v>
      </c>
      <c r="N72" t="s">
        <v>321</v>
      </c>
      <c r="O72" t="b">
        <v>1</v>
      </c>
      <c r="P72" t="s">
        <v>400</v>
      </c>
    </row>
    <row r="73" spans="1:16" x14ac:dyDescent="0.35">
      <c r="A73" t="s">
        <v>279</v>
      </c>
      <c r="B73" t="s">
        <v>712</v>
      </c>
      <c r="C73" t="s">
        <v>66</v>
      </c>
      <c r="D73" t="s">
        <v>71</v>
      </c>
      <c r="E73">
        <v>20</v>
      </c>
      <c r="F73">
        <v>1</v>
      </c>
      <c r="G73">
        <v>34</v>
      </c>
      <c r="H73">
        <v>4</v>
      </c>
      <c r="I73" t="s">
        <v>928</v>
      </c>
      <c r="J73" t="s">
        <v>893</v>
      </c>
      <c r="K73" t="s">
        <v>908</v>
      </c>
      <c r="L73" s="1" t="str">
        <f>HYPERLINK("https://ovidsp.ovid.com/ovidweb.cgi?T=JS&amp;NEWS=n&amp;CSC=Y&amp;PAGE=toc&amp;D=yrovft&amp;AN=01369759-000000000-00000","https://ovidsp.ovid.com/ovidweb.cgi?T=JS&amp;NEWS=n&amp;CSC=Y&amp;PAGE=toc&amp;D=yrovft&amp;AN=01369759-000000000-00000")</f>
        <v>https://ovidsp.ovid.com/ovidweb.cgi?T=JS&amp;NEWS=n&amp;CSC=Y&amp;PAGE=toc&amp;D=yrovft&amp;AN=01369759-000000000-00000</v>
      </c>
      <c r="M73" t="s">
        <v>827</v>
      </c>
      <c r="N73" t="s">
        <v>982</v>
      </c>
      <c r="O73" t="b">
        <v>1</v>
      </c>
      <c r="P73" t="s">
        <v>340</v>
      </c>
    </row>
    <row r="74" spans="1:16" x14ac:dyDescent="0.35">
      <c r="A74" t="s">
        <v>558</v>
      </c>
      <c r="B74" t="s">
        <v>525</v>
      </c>
      <c r="C74" t="s">
        <v>295</v>
      </c>
      <c r="D74" t="s">
        <v>71</v>
      </c>
      <c r="E74">
        <v>1</v>
      </c>
      <c r="F74">
        <v>1</v>
      </c>
      <c r="G74">
        <v>15</v>
      </c>
      <c r="H74">
        <v>3</v>
      </c>
      <c r="I74" t="s">
        <v>877</v>
      </c>
      <c r="J74" t="s">
        <v>893</v>
      </c>
      <c r="K74" t="s">
        <v>167</v>
      </c>
      <c r="L74" s="1" t="str">
        <f>HYPERLINK("https://ovidsp.ovid.com/ovidweb.cgi?T=JS&amp;NEWS=n&amp;CSC=Y&amp;PAGE=toc&amp;D=yrovft&amp;AN=01397692-000000000-00000","https://ovidsp.ovid.com/ovidweb.cgi?T=JS&amp;NEWS=n&amp;CSC=Y&amp;PAGE=toc&amp;D=yrovft&amp;AN=01397692-000000000-00000")</f>
        <v>https://ovidsp.ovid.com/ovidweb.cgi?T=JS&amp;NEWS=n&amp;CSC=Y&amp;PAGE=toc&amp;D=yrovft&amp;AN=01397692-000000000-00000</v>
      </c>
      <c r="M74" t="s">
        <v>827</v>
      </c>
      <c r="N74" t="s">
        <v>300</v>
      </c>
      <c r="O74" t="b">
        <v>1</v>
      </c>
      <c r="P74" t="s">
        <v>231</v>
      </c>
    </row>
    <row r="75" spans="1:16" x14ac:dyDescent="0.35">
      <c r="A75" t="s">
        <v>664</v>
      </c>
      <c r="B75" t="s">
        <v>18</v>
      </c>
      <c r="C75" t="s">
        <v>737</v>
      </c>
      <c r="D75" t="s">
        <v>71</v>
      </c>
      <c r="E75">
        <v>1</v>
      </c>
      <c r="F75">
        <v>1</v>
      </c>
      <c r="G75">
        <v>27</v>
      </c>
      <c r="H75">
        <v>4</v>
      </c>
      <c r="I75" t="s">
        <v>794</v>
      </c>
      <c r="J75" t="s">
        <v>498</v>
      </c>
      <c r="K75" t="s">
        <v>92</v>
      </c>
      <c r="L75" s="1" t="str">
        <f>HYPERLINK("https://ovidsp.ovid.com/ovidweb.cgi?T=JS&amp;NEWS=n&amp;CSC=Y&amp;PAGE=toc&amp;D=yrovft&amp;AN=00060745-000000000-00000","https://ovidsp.ovid.com/ovidweb.cgi?T=JS&amp;NEWS=n&amp;CSC=Y&amp;PAGE=toc&amp;D=yrovft&amp;AN=00060745-000000000-00000")</f>
        <v>https://ovidsp.ovid.com/ovidweb.cgi?T=JS&amp;NEWS=n&amp;CSC=Y&amp;PAGE=toc&amp;D=yrovft&amp;AN=00060745-000000000-00000</v>
      </c>
      <c r="M75" t="s">
        <v>827</v>
      </c>
      <c r="N75" t="s">
        <v>312</v>
      </c>
      <c r="O75" t="b">
        <v>1</v>
      </c>
      <c r="P75" t="s">
        <v>852</v>
      </c>
    </row>
    <row r="76" spans="1:16" x14ac:dyDescent="0.35">
      <c r="A76" t="s">
        <v>902</v>
      </c>
      <c r="B76" t="s">
        <v>787</v>
      </c>
      <c r="C76" t="s">
        <v>973</v>
      </c>
      <c r="D76" t="s">
        <v>71</v>
      </c>
      <c r="E76">
        <v>1</v>
      </c>
      <c r="F76">
        <v>1</v>
      </c>
      <c r="G76">
        <v>123</v>
      </c>
      <c r="H76">
        <v>3</v>
      </c>
      <c r="I76" t="s">
        <v>228</v>
      </c>
      <c r="J76" t="s">
        <v>825</v>
      </c>
      <c r="K76" t="s">
        <v>167</v>
      </c>
      <c r="L76" s="1" t="str">
        <f>HYPERLINK("https://ovidsp.ovid.com/ovidweb.cgi?T=JS&amp;NEWS=n&amp;CSC=Y&amp;PAGE=toc&amp;D=yrovft&amp;AN=00005205-000000000-00000","https://ovidsp.ovid.com/ovidweb.cgi?T=JS&amp;NEWS=n&amp;CSC=Y&amp;PAGE=toc&amp;D=yrovft&amp;AN=00005205-000000000-00000")</f>
        <v>https://ovidsp.ovid.com/ovidweb.cgi?T=JS&amp;NEWS=n&amp;CSC=Y&amp;PAGE=toc&amp;D=yrovft&amp;AN=00005205-000000000-00000</v>
      </c>
      <c r="M76" t="s">
        <v>827</v>
      </c>
      <c r="N76" t="s">
        <v>435</v>
      </c>
      <c r="O76" t="b">
        <v>1</v>
      </c>
      <c r="P76" t="s">
        <v>677</v>
      </c>
    </row>
    <row r="77" spans="1:16" x14ac:dyDescent="0.35">
      <c r="A77" t="s">
        <v>138</v>
      </c>
      <c r="B77" t="s">
        <v>976</v>
      </c>
      <c r="C77" t="s">
        <v>660</v>
      </c>
      <c r="D77" t="s">
        <v>71</v>
      </c>
      <c r="E77">
        <v>9</v>
      </c>
      <c r="F77">
        <v>1</v>
      </c>
      <c r="G77">
        <v>21</v>
      </c>
      <c r="H77">
        <v>3</v>
      </c>
      <c r="I77" t="s">
        <v>74</v>
      </c>
      <c r="J77" t="s">
        <v>813</v>
      </c>
      <c r="K77" t="s">
        <v>908</v>
      </c>
      <c r="L77" s="1" t="str">
        <f>HYPERLINK("https://ovidsp.ovid.com/ovidweb.cgi?T=JS&amp;NEWS=n&amp;CSC=Y&amp;PAGE=toc&amp;D=yrovft&amp;AN=01436899-000000000-00000","https://ovidsp.ovid.com/ovidweb.cgi?T=JS&amp;NEWS=n&amp;CSC=Y&amp;PAGE=toc&amp;D=yrovft&amp;AN=01436899-000000000-00000")</f>
        <v>https://ovidsp.ovid.com/ovidweb.cgi?T=JS&amp;NEWS=n&amp;CSC=Y&amp;PAGE=toc&amp;D=yrovft&amp;AN=01436899-000000000-00000</v>
      </c>
      <c r="M77" t="s">
        <v>827</v>
      </c>
      <c r="N77" t="s">
        <v>264</v>
      </c>
      <c r="O77" t="b">
        <v>1</v>
      </c>
      <c r="P77" t="s">
        <v>212</v>
      </c>
    </row>
    <row r="78" spans="1:16" x14ac:dyDescent="0.35">
      <c r="A78" t="s">
        <v>55</v>
      </c>
      <c r="B78" t="s">
        <v>88</v>
      </c>
      <c r="C78" t="s">
        <v>639</v>
      </c>
      <c r="D78" t="s">
        <v>71</v>
      </c>
      <c r="E78">
        <v>131</v>
      </c>
      <c r="F78">
        <v>1</v>
      </c>
      <c r="G78">
        <v>131</v>
      </c>
      <c r="H78">
        <v>6</v>
      </c>
      <c r="I78" t="s">
        <v>470</v>
      </c>
      <c r="J78" t="s">
        <v>908</v>
      </c>
      <c r="K78" t="s">
        <v>92</v>
      </c>
      <c r="L78" s="1" t="str">
        <f>HYPERLINK("https://ovidsp.ovid.com/ovidweb.cgi?T=JS&amp;NEWS=n&amp;CSC=Y&amp;PAGE=toc&amp;D=yrovft&amp;AN=02272801-000000000-00000","https://ovidsp.ovid.com/ovidweb.cgi?T=JS&amp;NEWS=n&amp;CSC=Y&amp;PAGE=toc&amp;D=yrovft&amp;AN=02272801-000000000-00000")</f>
        <v>https://ovidsp.ovid.com/ovidweb.cgi?T=JS&amp;NEWS=n&amp;CSC=Y&amp;PAGE=toc&amp;D=yrovft&amp;AN=02272801-000000000-00000</v>
      </c>
      <c r="M78" t="s">
        <v>827</v>
      </c>
      <c r="N78" t="s">
        <v>596</v>
      </c>
      <c r="O78" t="b">
        <v>1</v>
      </c>
      <c r="P78" t="s">
        <v>351</v>
      </c>
    </row>
    <row r="79" spans="1:16" x14ac:dyDescent="0.35">
      <c r="A79" t="s">
        <v>585</v>
      </c>
      <c r="B79" t="s">
        <v>223</v>
      </c>
      <c r="C79" t="s">
        <v>723</v>
      </c>
      <c r="D79" t="s">
        <v>71</v>
      </c>
      <c r="E79">
        <v>13</v>
      </c>
      <c r="F79">
        <v>1</v>
      </c>
      <c r="G79">
        <v>36</v>
      </c>
      <c r="H79">
        <v>3</v>
      </c>
      <c r="I79" t="s">
        <v>856</v>
      </c>
      <c r="J79" t="s">
        <v>48</v>
      </c>
      <c r="K79" t="s">
        <v>908</v>
      </c>
      <c r="L79" s="1" t="str">
        <f>HYPERLINK("https://ovidsp.ovid.com/ovidweb.cgi?T=JS&amp;NEWS=n&amp;CSC=Y&amp;PAGE=toc&amp;D=yrovft&amp;AN=00012000-000000000-00000","https://ovidsp.ovid.com/ovidweb.cgi?T=JS&amp;NEWS=n&amp;CSC=Y&amp;PAGE=toc&amp;D=yrovft&amp;AN=00012000-000000000-00000")</f>
        <v>https://ovidsp.ovid.com/ovidweb.cgi?T=JS&amp;NEWS=n&amp;CSC=Y&amp;PAGE=toc&amp;D=yrovft&amp;AN=00012000-000000000-00000</v>
      </c>
      <c r="M79" t="s">
        <v>827</v>
      </c>
      <c r="N79" t="s">
        <v>405</v>
      </c>
      <c r="O79" t="b">
        <v>1</v>
      </c>
      <c r="P79" t="s">
        <v>332</v>
      </c>
    </row>
    <row r="80" spans="1:16" x14ac:dyDescent="0.35">
      <c r="A80" t="s">
        <v>732</v>
      </c>
      <c r="B80" t="s">
        <v>112</v>
      </c>
      <c r="C80" t="s">
        <v>120</v>
      </c>
      <c r="D80" t="s">
        <v>71</v>
      </c>
      <c r="E80">
        <v>1</v>
      </c>
      <c r="F80">
        <v>1</v>
      </c>
      <c r="G80">
        <v>32</v>
      </c>
      <c r="H80">
        <v>3</v>
      </c>
      <c r="I80" t="s">
        <v>696</v>
      </c>
      <c r="J80" t="s">
        <v>131</v>
      </c>
      <c r="K80" t="s">
        <v>167</v>
      </c>
      <c r="L80" s="1" t="str">
        <f>HYPERLINK("https://ovidsp.ovid.com/ovidweb.cgi?T=JS&amp;NEWS=n&amp;CSC=Y&amp;PAGE=toc&amp;D=yrovft&amp;AN=00012244-000000000-00000","https://ovidsp.ovid.com/ovidweb.cgi?T=JS&amp;NEWS=n&amp;CSC=Y&amp;PAGE=toc&amp;D=yrovft&amp;AN=00012244-000000000-00000")</f>
        <v>https://ovidsp.ovid.com/ovidweb.cgi?T=JS&amp;NEWS=n&amp;CSC=Y&amp;PAGE=toc&amp;D=yrovft&amp;AN=00012244-000000000-00000</v>
      </c>
      <c r="M80" t="s">
        <v>827</v>
      </c>
      <c r="N80" t="s">
        <v>243</v>
      </c>
      <c r="O80" t="b">
        <v>1</v>
      </c>
      <c r="P80" t="s">
        <v>823</v>
      </c>
    </row>
    <row r="81" spans="1:16" x14ac:dyDescent="0.35">
      <c r="A81" t="s">
        <v>377</v>
      </c>
      <c r="B81" t="s">
        <v>341</v>
      </c>
      <c r="C81" t="s">
        <v>656</v>
      </c>
      <c r="D81" t="s">
        <v>71</v>
      </c>
      <c r="E81">
        <v>31</v>
      </c>
      <c r="F81">
        <v>3</v>
      </c>
      <c r="G81">
        <v>46</v>
      </c>
      <c r="H81">
        <v>3</v>
      </c>
      <c r="I81" t="s">
        <v>899</v>
      </c>
      <c r="J81" t="s">
        <v>123</v>
      </c>
      <c r="K81" t="s">
        <v>948</v>
      </c>
      <c r="L81" s="1" t="str">
        <f>HYPERLINK("https://ovidsp.ovid.com/ovidweb.cgi?T=JS&amp;NEWS=n&amp;CSC=Y&amp;PAGE=toc&amp;D=yrovft&amp;AN=01709761-000000000-00000","https://ovidsp.ovid.com/ovidweb.cgi?T=JS&amp;NEWS=n&amp;CSC=Y&amp;PAGE=toc&amp;D=yrovft&amp;AN=01709761-000000000-00000")</f>
        <v>https://ovidsp.ovid.com/ovidweb.cgi?T=JS&amp;NEWS=n&amp;CSC=Y&amp;PAGE=toc&amp;D=yrovft&amp;AN=01709761-000000000-00000</v>
      </c>
      <c r="M81" t="s">
        <v>827</v>
      </c>
      <c r="N81" t="s">
        <v>211</v>
      </c>
      <c r="O81" t="b">
        <v>1</v>
      </c>
      <c r="P81" t="s">
        <v>511</v>
      </c>
    </row>
    <row r="82" spans="1:16" x14ac:dyDescent="0.35">
      <c r="A82" t="s">
        <v>168</v>
      </c>
      <c r="B82" t="s">
        <v>481</v>
      </c>
      <c r="C82" t="s">
        <v>348</v>
      </c>
      <c r="D82" t="s">
        <v>71</v>
      </c>
      <c r="E82">
        <v>13</v>
      </c>
      <c r="F82">
        <v>1</v>
      </c>
      <c r="G82">
        <v>42</v>
      </c>
      <c r="H82">
        <v>3</v>
      </c>
      <c r="I82" t="s">
        <v>259</v>
      </c>
      <c r="J82" t="s">
        <v>127</v>
      </c>
      <c r="K82" t="s">
        <v>92</v>
      </c>
      <c r="L82" s="1" t="str">
        <f>HYPERLINK("https://ovidsp.ovid.com/ovidweb.cgi?T=JS&amp;NEWS=n&amp;CSC=Y&amp;PAGE=toc&amp;D=yrovft&amp;AN=00040449-000000000-00000","https://ovidsp.ovid.com/ovidweb.cgi?T=JS&amp;NEWS=n&amp;CSC=Y&amp;PAGE=toc&amp;D=yrovft&amp;AN=00040449-000000000-00000")</f>
        <v>https://ovidsp.ovid.com/ovidweb.cgi?T=JS&amp;NEWS=n&amp;CSC=Y&amp;PAGE=toc&amp;D=yrovft&amp;AN=00040449-000000000-00000</v>
      </c>
      <c r="M82" t="s">
        <v>827</v>
      </c>
      <c r="N82" t="s">
        <v>818</v>
      </c>
      <c r="O82" t="b">
        <v>1</v>
      </c>
      <c r="P82" t="s">
        <v>557</v>
      </c>
    </row>
    <row r="83" spans="1:16" x14ac:dyDescent="0.35">
      <c r="A83" t="s">
        <v>836</v>
      </c>
      <c r="B83" t="s">
        <v>540</v>
      </c>
      <c r="C83" t="s">
        <v>467</v>
      </c>
      <c r="D83" t="s">
        <v>71</v>
      </c>
      <c r="E83">
        <v>1</v>
      </c>
      <c r="F83">
        <v>1</v>
      </c>
      <c r="G83">
        <v>9</v>
      </c>
      <c r="H83">
        <v>2</v>
      </c>
      <c r="I83" t="s">
        <v>2</v>
      </c>
      <c r="J83" t="s">
        <v>923</v>
      </c>
      <c r="K83" t="s">
        <v>626</v>
      </c>
      <c r="L83" s="1" t="str">
        <f>HYPERLINK("https://ovidsp.ovid.com/ovidweb.cgi?T=JS&amp;NEWS=n&amp;CSC=Y&amp;PAGE=toc&amp;D=yrovft&amp;AN=01709762-000000000-00000","https://ovidsp.ovid.com/ovidweb.cgi?T=JS&amp;NEWS=n&amp;CSC=Y&amp;PAGE=toc&amp;D=yrovft&amp;AN=01709762-000000000-00000")</f>
        <v>https://ovidsp.ovid.com/ovidweb.cgi?T=JS&amp;NEWS=n&amp;CSC=Y&amp;PAGE=toc&amp;D=yrovft&amp;AN=01709762-000000000-00000</v>
      </c>
      <c r="M83" t="s">
        <v>827</v>
      </c>
      <c r="N83" t="s">
        <v>795</v>
      </c>
      <c r="O83" t="b">
        <v>1</v>
      </c>
      <c r="P83" t="s">
        <v>118</v>
      </c>
    </row>
    <row r="84" spans="1:16" x14ac:dyDescent="0.35">
      <c r="A84" t="s">
        <v>956</v>
      </c>
      <c r="B84" t="s">
        <v>67</v>
      </c>
      <c r="C84" t="s">
        <v>730</v>
      </c>
      <c r="D84" t="s">
        <v>71</v>
      </c>
      <c r="E84">
        <v>1</v>
      </c>
      <c r="F84">
        <v>1</v>
      </c>
      <c r="G84">
        <v>46</v>
      </c>
      <c r="H84">
        <v>4</v>
      </c>
      <c r="I84" t="s">
        <v>514</v>
      </c>
      <c r="J84" t="s">
        <v>297</v>
      </c>
      <c r="K84" t="s">
        <v>92</v>
      </c>
      <c r="L84" s="1" t="str">
        <f>HYPERLINK("https://ovidsp.ovid.com/ovidweb.cgi?T=JS&amp;NEWS=n&amp;CSC=Y&amp;PAGE=toc&amp;D=yrovft&amp;AN=00011272-000000000-00000","https://ovidsp.ovid.com/ovidweb.cgi?T=JS&amp;NEWS=n&amp;CSC=Y&amp;PAGE=toc&amp;D=yrovft&amp;AN=00011272-000000000-00000")</f>
        <v>https://ovidsp.ovid.com/ovidweb.cgi?T=JS&amp;NEWS=n&amp;CSC=Y&amp;PAGE=toc&amp;D=yrovft&amp;AN=00011272-000000000-00000</v>
      </c>
      <c r="M84" t="s">
        <v>827</v>
      </c>
      <c r="N84" t="s">
        <v>241</v>
      </c>
      <c r="O84" t="b">
        <v>1</v>
      </c>
      <c r="P84" t="s">
        <v>176</v>
      </c>
    </row>
    <row r="85" spans="1:16" x14ac:dyDescent="0.35">
      <c r="A85" t="s">
        <v>602</v>
      </c>
      <c r="B85" t="s">
        <v>741</v>
      </c>
      <c r="C85" t="s">
        <v>156</v>
      </c>
      <c r="D85" t="s">
        <v>71</v>
      </c>
      <c r="E85">
        <v>1</v>
      </c>
      <c r="F85">
        <v>1</v>
      </c>
      <c r="G85">
        <v>15</v>
      </c>
      <c r="H85">
        <v>4</v>
      </c>
      <c r="I85" t="s">
        <v>990</v>
      </c>
      <c r="J85" t="s">
        <v>591</v>
      </c>
      <c r="K85" t="s">
        <v>625</v>
      </c>
      <c r="L85" s="1" t="str">
        <f>HYPERLINK("https://ovidsp.ovid.com/ovidweb.cgi?T=JS&amp;NEWS=n&amp;CSC=Y&amp;PAGE=toc&amp;D=yrovft&amp;AN=01222909-000000000-00000","https://ovidsp.ovid.com/ovidweb.cgi?T=JS&amp;NEWS=n&amp;CSC=Y&amp;PAGE=toc&amp;D=yrovft&amp;AN=01222909-000000000-00000")</f>
        <v>https://ovidsp.ovid.com/ovidweb.cgi?T=JS&amp;NEWS=n&amp;CSC=Y&amp;PAGE=toc&amp;D=yrovft&amp;AN=01222909-000000000-00000</v>
      </c>
      <c r="M85" t="s">
        <v>827</v>
      </c>
      <c r="N85" t="s">
        <v>653</v>
      </c>
      <c r="O85" t="b">
        <v>0</v>
      </c>
      <c r="P85" t="s">
        <v>827</v>
      </c>
    </row>
    <row r="86" spans="1:16" x14ac:dyDescent="0.35">
      <c r="A86" t="s">
        <v>713</v>
      </c>
      <c r="B86" t="s">
        <v>81</v>
      </c>
      <c r="C86" t="s">
        <v>41</v>
      </c>
      <c r="D86" t="s">
        <v>71</v>
      </c>
      <c r="E86">
        <v>1</v>
      </c>
      <c r="F86">
        <v>0</v>
      </c>
      <c r="G86">
        <v>8</v>
      </c>
      <c r="H86">
        <v>3</v>
      </c>
      <c r="I86" t="s">
        <v>688</v>
      </c>
      <c r="J86" t="s">
        <v>724</v>
      </c>
      <c r="K86" t="s">
        <v>167</v>
      </c>
      <c r="L86" s="1" t="str">
        <f>HYPERLINK("https://ovidsp.ovid.com/ovidweb.cgi?T=JS&amp;NEWS=n&amp;CSC=Y&amp;PAGE=toc&amp;D=yrovft&amp;AN=01857016-000000000-00000","https://ovidsp.ovid.com/ovidweb.cgi?T=JS&amp;NEWS=n&amp;CSC=Y&amp;PAGE=toc&amp;D=yrovft&amp;AN=01857016-000000000-00000")</f>
        <v>https://ovidsp.ovid.com/ovidweb.cgi?T=JS&amp;NEWS=n&amp;CSC=Y&amp;PAGE=toc&amp;D=yrovft&amp;AN=01857016-000000000-00000</v>
      </c>
      <c r="M86" t="s">
        <v>827</v>
      </c>
      <c r="N86" t="s">
        <v>434</v>
      </c>
      <c r="O86" t="b">
        <v>1</v>
      </c>
      <c r="P86" t="s">
        <v>188</v>
      </c>
    </row>
    <row r="87" spans="1:16" x14ac:dyDescent="0.35">
      <c r="A87" t="s">
        <v>256</v>
      </c>
      <c r="B87" t="s">
        <v>9</v>
      </c>
      <c r="C87" t="s">
        <v>700</v>
      </c>
      <c r="D87" t="s">
        <v>71</v>
      </c>
      <c r="E87">
        <v>1</v>
      </c>
      <c r="F87">
        <v>1</v>
      </c>
      <c r="G87">
        <v>36</v>
      </c>
      <c r="H87">
        <v>6</v>
      </c>
      <c r="I87" t="s">
        <v>477</v>
      </c>
      <c r="J87" t="s">
        <v>145</v>
      </c>
      <c r="K87" t="s">
        <v>167</v>
      </c>
      <c r="L87" s="1" t="str">
        <f>HYPERLINK("https://ovidsp.ovid.com/ovidweb.cgi?T=JS&amp;NEWS=n&amp;CSC=Y&amp;PAGE=toc&amp;D=yrovft&amp;AN=00062896-000000000-00000","https://ovidsp.ovid.com/ovidweb.cgi?T=JS&amp;NEWS=n&amp;CSC=Y&amp;PAGE=toc&amp;D=yrovft&amp;AN=00062896-000000000-00000")</f>
        <v>https://ovidsp.ovid.com/ovidweb.cgi?T=JS&amp;NEWS=n&amp;CSC=Y&amp;PAGE=toc&amp;D=yrovft&amp;AN=00062896-000000000-00000</v>
      </c>
      <c r="M87" t="s">
        <v>827</v>
      </c>
      <c r="N87" t="s">
        <v>350</v>
      </c>
      <c r="O87" t="b">
        <v>1</v>
      </c>
      <c r="P87" t="s">
        <v>390</v>
      </c>
    </row>
    <row r="88" spans="1:16" x14ac:dyDescent="0.35">
      <c r="A88" t="s">
        <v>977</v>
      </c>
      <c r="B88" t="s">
        <v>878</v>
      </c>
      <c r="C88" t="s">
        <v>39</v>
      </c>
      <c r="D88" t="s">
        <v>71</v>
      </c>
      <c r="E88">
        <v>58</v>
      </c>
      <c r="F88">
        <v>1</v>
      </c>
      <c r="G88">
        <v>63</v>
      </c>
      <c r="H88">
        <v>4</v>
      </c>
      <c r="I88" t="s">
        <v>916</v>
      </c>
      <c r="J88" t="s">
        <v>214</v>
      </c>
      <c r="K88" t="s">
        <v>426</v>
      </c>
      <c r="L88" s="1" t="str">
        <f>HYPERLINK("https://ovidsp.ovid.com/ovidweb.cgi?T=JS&amp;NEWS=n&amp;CSC=Y&amp;PAGE=toc&amp;D=yrovft&amp;AN=01354932-000000000-00000","https://ovidsp.ovid.com/ovidweb.cgi?T=JS&amp;NEWS=n&amp;CSC=Y&amp;PAGE=toc&amp;D=yrovft&amp;AN=01354932-000000000-00000")</f>
        <v>https://ovidsp.ovid.com/ovidweb.cgi?T=JS&amp;NEWS=n&amp;CSC=Y&amp;PAGE=toc&amp;D=yrovft&amp;AN=01354932-000000000-00000</v>
      </c>
      <c r="M88" t="s">
        <v>827</v>
      </c>
      <c r="N88" t="s">
        <v>180</v>
      </c>
      <c r="O88" t="b">
        <v>0</v>
      </c>
      <c r="P88" t="s">
        <v>827</v>
      </c>
    </row>
    <row r="89" spans="1:16" x14ac:dyDescent="0.35">
      <c r="A89" t="s">
        <v>628</v>
      </c>
      <c r="B89" t="s">
        <v>819</v>
      </c>
      <c r="C89" t="s">
        <v>136</v>
      </c>
      <c r="D89" t="s">
        <v>71</v>
      </c>
      <c r="E89">
        <v>1</v>
      </c>
      <c r="F89">
        <v>1</v>
      </c>
      <c r="G89">
        <v>28</v>
      </c>
      <c r="H89">
        <v>2</v>
      </c>
      <c r="I89" t="s">
        <v>471</v>
      </c>
      <c r="J89" t="s">
        <v>324</v>
      </c>
      <c r="K89" t="s">
        <v>501</v>
      </c>
      <c r="L89" s="1" t="str">
        <f>HYPERLINK("https://ovidsp.ovid.com/ovidweb.cgi?T=JS&amp;NEWS=n&amp;CSC=Y&amp;PAGE=toc&amp;D=yrovft&amp;AN=00062930-000000000-00000","https://ovidsp.ovid.com/ovidweb.cgi?T=JS&amp;NEWS=n&amp;CSC=Y&amp;PAGE=toc&amp;D=yrovft&amp;AN=00062930-000000000-00000")</f>
        <v>https://ovidsp.ovid.com/ovidweb.cgi?T=JS&amp;NEWS=n&amp;CSC=Y&amp;PAGE=toc&amp;D=yrovft&amp;AN=00062930-000000000-00000</v>
      </c>
      <c r="M89" t="s">
        <v>827</v>
      </c>
      <c r="N89" t="s">
        <v>621</v>
      </c>
      <c r="O89" t="b">
        <v>1</v>
      </c>
      <c r="P89" t="s">
        <v>991</v>
      </c>
    </row>
    <row r="90" spans="1:16" x14ac:dyDescent="0.35">
      <c r="A90" t="s">
        <v>367</v>
      </c>
      <c r="B90" t="s">
        <v>789</v>
      </c>
      <c r="C90" t="s">
        <v>486</v>
      </c>
      <c r="D90" t="s">
        <v>71</v>
      </c>
      <c r="E90" t="s">
        <v>128</v>
      </c>
      <c r="F90">
        <v>1</v>
      </c>
      <c r="G90">
        <v>13</v>
      </c>
      <c r="H90">
        <v>3</v>
      </c>
      <c r="I90" t="s">
        <v>904</v>
      </c>
      <c r="J90" t="s">
        <v>788</v>
      </c>
      <c r="K90" t="s">
        <v>501</v>
      </c>
      <c r="L90" s="1" t="str">
        <f>HYPERLINK("https://ovidsp.ovid.com/ovidweb.cgi?T=JS&amp;NEWS=n&amp;CSC=Y&amp;PAGE=toc&amp;D=yrovft&amp;AN=01434891-000000000-00000","https://ovidsp.ovid.com/ovidweb.cgi?T=JS&amp;NEWS=n&amp;CSC=Y&amp;PAGE=toc&amp;D=yrovft&amp;AN=01434891-000000000-00000")</f>
        <v>https://ovidsp.ovid.com/ovidweb.cgi?T=JS&amp;NEWS=n&amp;CSC=Y&amp;PAGE=toc&amp;D=yrovft&amp;AN=01434891-000000000-00000</v>
      </c>
      <c r="M90" t="s">
        <v>827</v>
      </c>
      <c r="N90" t="s">
        <v>319</v>
      </c>
      <c r="O90" t="b">
        <v>1</v>
      </c>
      <c r="P90" t="s">
        <v>520</v>
      </c>
    </row>
    <row r="91" spans="1:16" x14ac:dyDescent="0.35">
      <c r="A91" t="s">
        <v>298</v>
      </c>
      <c r="B91" t="s">
        <v>725</v>
      </c>
      <c r="C91" t="s">
        <v>178</v>
      </c>
      <c r="D91" t="s">
        <v>71</v>
      </c>
      <c r="E91">
        <v>1</v>
      </c>
      <c r="F91">
        <v>1</v>
      </c>
      <c r="G91">
        <v>7</v>
      </c>
      <c r="H91">
        <v>3</v>
      </c>
      <c r="I91" t="s">
        <v>661</v>
      </c>
      <c r="J91" t="s">
        <v>530</v>
      </c>
      <c r="K91" t="s">
        <v>167</v>
      </c>
      <c r="L91" s="1" t="str">
        <f>HYPERLINK("https://ovidsp.ovid.com/ovidweb.cgi?T=JS&amp;NEWS=n&amp;CSC=Y&amp;PAGE=toc&amp;D=yrovft&amp;AN=01906592-000000000-00000","https://ovidsp.ovid.com/ovidweb.cgi?T=JS&amp;NEWS=n&amp;CSC=Y&amp;PAGE=toc&amp;D=yrovft&amp;AN=01906592-000000000-00000")</f>
        <v>https://ovidsp.ovid.com/ovidweb.cgi?T=JS&amp;NEWS=n&amp;CSC=Y&amp;PAGE=toc&amp;D=yrovft&amp;AN=01906592-000000000-00000</v>
      </c>
      <c r="M91" t="s">
        <v>827</v>
      </c>
      <c r="N91" t="s">
        <v>633</v>
      </c>
      <c r="O91" t="b">
        <v>1</v>
      </c>
      <c r="P91" t="s">
        <v>488</v>
      </c>
    </row>
    <row r="92" spans="1:16" x14ac:dyDescent="0.35">
      <c r="A92" t="s">
        <v>898</v>
      </c>
      <c r="B92" t="s">
        <v>827</v>
      </c>
      <c r="C92" t="s">
        <v>859</v>
      </c>
      <c r="D92" t="s">
        <v>71</v>
      </c>
      <c r="E92">
        <v>1</v>
      </c>
      <c r="F92">
        <v>0</v>
      </c>
      <c r="G92">
        <v>6</v>
      </c>
      <c r="H92">
        <v>6</v>
      </c>
      <c r="I92" t="s">
        <v>238</v>
      </c>
      <c r="J92" t="s">
        <v>86</v>
      </c>
      <c r="K92" t="s">
        <v>630</v>
      </c>
      <c r="L92" s="1" t="str">
        <f>HYPERLINK("https://ovidsp.ovid.com/ovidweb.cgi?T=JS&amp;NEWS=n&amp;CSC=Y&amp;PAGE=toc&amp;D=yrovft&amp;AN=00126541-000000000-00000","https://ovidsp.ovid.com/ovidweb.cgi?T=JS&amp;NEWS=n&amp;CSC=Y&amp;PAGE=toc&amp;D=yrovft&amp;AN=00126541-000000000-00000")</f>
        <v>https://ovidsp.ovid.com/ovidweb.cgi?T=JS&amp;NEWS=n&amp;CSC=Y&amp;PAGE=toc&amp;D=yrovft&amp;AN=00126541-000000000-00000</v>
      </c>
      <c r="M92" t="s">
        <v>827</v>
      </c>
      <c r="N92" t="s">
        <v>192</v>
      </c>
      <c r="O92" t="b">
        <v>0</v>
      </c>
      <c r="P92" t="s">
        <v>827</v>
      </c>
    </row>
    <row r="93" spans="1:16" x14ac:dyDescent="0.35">
      <c r="A93" t="s">
        <v>691</v>
      </c>
      <c r="B93" t="s">
        <v>808</v>
      </c>
      <c r="C93" t="s">
        <v>793</v>
      </c>
      <c r="D93" t="s">
        <v>71</v>
      </c>
      <c r="E93">
        <v>1</v>
      </c>
      <c r="F93">
        <v>1</v>
      </c>
      <c r="G93">
        <v>13</v>
      </c>
      <c r="H93">
        <v>6</v>
      </c>
      <c r="I93" t="s">
        <v>922</v>
      </c>
      <c r="J93" t="s">
        <v>913</v>
      </c>
      <c r="K93" t="s">
        <v>480</v>
      </c>
      <c r="L93" s="1" t="str">
        <f>HYPERLINK("https://ovidsp.ovid.com/ovidweb.cgi?T=JS&amp;NEWS=n&amp;CSC=Y&amp;PAGE=toc&amp;D=yrovft&amp;AN=00011161-000000000-00000","https://ovidsp.ovid.com/ovidweb.cgi?T=JS&amp;NEWS=n&amp;CSC=Y&amp;PAGE=toc&amp;D=yrovft&amp;AN=00011161-000000000-00000")</f>
        <v>https://ovidsp.ovid.com/ovidweb.cgi?T=JS&amp;NEWS=n&amp;CSC=Y&amp;PAGE=toc&amp;D=yrovft&amp;AN=00011161-000000000-00000</v>
      </c>
      <c r="M93" t="s">
        <v>827</v>
      </c>
      <c r="N93" t="s">
        <v>101</v>
      </c>
      <c r="O93" t="b">
        <v>0</v>
      </c>
      <c r="P93" t="s">
        <v>827</v>
      </c>
    </row>
    <row r="94" spans="1:16" x14ac:dyDescent="0.35">
      <c r="A94" t="s">
        <v>587</v>
      </c>
      <c r="B94" t="s">
        <v>609</v>
      </c>
      <c r="C94" t="s">
        <v>20</v>
      </c>
      <c r="D94" t="s">
        <v>71</v>
      </c>
      <c r="E94">
        <v>14</v>
      </c>
      <c r="F94">
        <v>1</v>
      </c>
      <c r="G94">
        <v>53</v>
      </c>
      <c r="H94">
        <v>4</v>
      </c>
      <c r="I94" t="s">
        <v>475</v>
      </c>
      <c r="J94" t="s">
        <v>395</v>
      </c>
      <c r="K94" t="s">
        <v>92</v>
      </c>
      <c r="L94" s="1" t="str">
        <f>HYPERLINK("https://ovidsp.ovid.com/ovidweb.cgi?T=JS&amp;NEWS=n&amp;CSC=Y&amp;PAGE=toc&amp;D=yrovft&amp;AN=00001326-000000000-00000","https://ovidsp.ovid.com/ovidweb.cgi?T=JS&amp;NEWS=n&amp;CSC=Y&amp;PAGE=toc&amp;D=yrovft&amp;AN=00001326-000000000-00000")</f>
        <v>https://ovidsp.ovid.com/ovidweb.cgi?T=JS&amp;NEWS=n&amp;CSC=Y&amp;PAGE=toc&amp;D=yrovft&amp;AN=00001326-000000000-00000</v>
      </c>
      <c r="M94" t="s">
        <v>827</v>
      </c>
      <c r="N94" t="s">
        <v>929</v>
      </c>
      <c r="O94" t="b">
        <v>1</v>
      </c>
      <c r="P94" t="s">
        <v>738</v>
      </c>
    </row>
    <row r="95" spans="1:16" x14ac:dyDescent="0.35">
      <c r="A95" t="s">
        <v>464</v>
      </c>
      <c r="B95" t="s">
        <v>389</v>
      </c>
      <c r="C95" t="s">
        <v>352</v>
      </c>
      <c r="D95" t="s">
        <v>71</v>
      </c>
      <c r="E95">
        <v>1</v>
      </c>
      <c r="F95">
        <v>1</v>
      </c>
      <c r="G95">
        <v>4</v>
      </c>
      <c r="H95">
        <v>4</v>
      </c>
      <c r="I95" t="s">
        <v>271</v>
      </c>
      <c r="J95" t="s">
        <v>163</v>
      </c>
      <c r="K95" t="s">
        <v>637</v>
      </c>
      <c r="L95" s="1" t="str">
        <f>HYPERLINK("https://ovidsp.ovid.com/ovidweb.cgi?T=JS&amp;NEWS=n&amp;CSC=Y&amp;PAGE=toc&amp;D=yrovft&amp;AN=00011855-000000000-00000","https://ovidsp.ovid.com/ovidweb.cgi?T=JS&amp;NEWS=n&amp;CSC=Y&amp;PAGE=toc&amp;D=yrovft&amp;AN=00011855-000000000-00000")</f>
        <v>https://ovidsp.ovid.com/ovidweb.cgi?T=JS&amp;NEWS=n&amp;CSC=Y&amp;PAGE=toc&amp;D=yrovft&amp;AN=00011855-000000000-00000</v>
      </c>
      <c r="M95" t="s">
        <v>827</v>
      </c>
      <c r="N95" t="s">
        <v>401</v>
      </c>
      <c r="O95" t="b">
        <v>0</v>
      </c>
      <c r="P95" t="s">
        <v>827</v>
      </c>
    </row>
    <row r="96" spans="1:16" x14ac:dyDescent="0.35">
      <c r="A96" t="s">
        <v>343</v>
      </c>
      <c r="B96" t="s">
        <v>964</v>
      </c>
      <c r="C96" t="s">
        <v>874</v>
      </c>
      <c r="D96" t="s">
        <v>210</v>
      </c>
      <c r="E96">
        <v>15</v>
      </c>
      <c r="F96">
        <v>1</v>
      </c>
      <c r="G96">
        <v>45</v>
      </c>
      <c r="H96">
        <v>3</v>
      </c>
      <c r="I96" t="s">
        <v>658</v>
      </c>
      <c r="J96" t="s">
        <v>900</v>
      </c>
      <c r="K96" t="s">
        <v>167</v>
      </c>
      <c r="L96" s="1" t="str">
        <f>HYPERLINK("https://ovidsp.ovid.com/ovidweb.cgi?T=JS&amp;NEWS=n&amp;CSC=Y&amp;PAGE=toc&amp;D=yrovft&amp;AN=00044321-000000000-00000","https://ovidsp.ovid.com/ovidweb.cgi?T=JS&amp;NEWS=n&amp;CSC=Y&amp;PAGE=toc&amp;D=yrovft&amp;AN=00044321-000000000-00000")</f>
        <v>https://ovidsp.ovid.com/ovidweb.cgi?T=JS&amp;NEWS=n&amp;CSC=Y&amp;PAGE=toc&amp;D=yrovft&amp;AN=00044321-000000000-00000</v>
      </c>
      <c r="M96" t="s">
        <v>827</v>
      </c>
      <c r="N96" t="s">
        <v>744</v>
      </c>
      <c r="O96" t="b">
        <v>1</v>
      </c>
      <c r="P96" t="s">
        <v>62</v>
      </c>
    </row>
    <row r="97" spans="1:16" x14ac:dyDescent="0.35">
      <c r="A97" t="s">
        <v>402</v>
      </c>
      <c r="B97" t="s">
        <v>686</v>
      </c>
      <c r="C97" t="s">
        <v>233</v>
      </c>
      <c r="D97" t="s">
        <v>71</v>
      </c>
      <c r="E97">
        <v>1</v>
      </c>
      <c r="F97">
        <v>1</v>
      </c>
      <c r="G97">
        <v>39</v>
      </c>
      <c r="H97">
        <v>3</v>
      </c>
      <c r="I97" t="s">
        <v>862</v>
      </c>
      <c r="J97" t="s">
        <v>420</v>
      </c>
      <c r="K97" t="s">
        <v>948</v>
      </c>
      <c r="L97" s="1" t="str">
        <f>HYPERLINK("https://ovidsp.ovid.com/ovidweb.cgi?T=JS&amp;NEWS=n&amp;CSC=Y&amp;PAGE=toc&amp;D=yrovft&amp;AN=00011754-000000000-00000","https://ovidsp.ovid.com/ovidweb.cgi?T=JS&amp;NEWS=n&amp;CSC=Y&amp;PAGE=toc&amp;D=yrovft&amp;AN=00011754-000000000-00000")</f>
        <v>https://ovidsp.ovid.com/ovidweb.cgi?T=JS&amp;NEWS=n&amp;CSC=Y&amp;PAGE=toc&amp;D=yrovft&amp;AN=00011754-000000000-00000</v>
      </c>
      <c r="M97" t="s">
        <v>827</v>
      </c>
      <c r="N97" t="s">
        <v>509</v>
      </c>
      <c r="O97" t="b">
        <v>1</v>
      </c>
      <c r="P97" t="s">
        <v>251</v>
      </c>
    </row>
    <row r="98" spans="1:16" x14ac:dyDescent="0.35">
      <c r="A98" t="s">
        <v>80</v>
      </c>
      <c r="B98" t="s">
        <v>842</v>
      </c>
      <c r="C98" t="s">
        <v>827</v>
      </c>
      <c r="D98" t="s">
        <v>71</v>
      </c>
      <c r="E98">
        <v>1</v>
      </c>
      <c r="F98">
        <v>1</v>
      </c>
      <c r="G98">
        <v>2</v>
      </c>
      <c r="H98">
        <v>6</v>
      </c>
      <c r="I98" t="s">
        <v>967</v>
      </c>
      <c r="J98" t="s">
        <v>427</v>
      </c>
      <c r="K98" t="s">
        <v>952</v>
      </c>
      <c r="L98" s="1" t="str">
        <f>HYPERLINK("https://ovidsp.ovid.com/ovidweb.cgi?T=JS&amp;NEWS=n&amp;CSC=Y&amp;PAGE=toc&amp;D=yrovft&amp;AN=00182715-000000000-00000","https://ovidsp.ovid.com/ovidweb.cgi?T=JS&amp;NEWS=n&amp;CSC=Y&amp;PAGE=toc&amp;D=yrovft&amp;AN=00182715-000000000-00000")</f>
        <v>https://ovidsp.ovid.com/ovidweb.cgi?T=JS&amp;NEWS=n&amp;CSC=Y&amp;PAGE=toc&amp;D=yrovft&amp;AN=00182715-000000000-00000</v>
      </c>
      <c r="M98" t="s">
        <v>827</v>
      </c>
      <c r="N98" t="s">
        <v>91</v>
      </c>
      <c r="O98" t="b">
        <v>0</v>
      </c>
      <c r="P98" t="s">
        <v>827</v>
      </c>
    </row>
    <row r="99" spans="1:16" x14ac:dyDescent="0.35">
      <c r="A99" t="s">
        <v>305</v>
      </c>
      <c r="B99" t="s">
        <v>840</v>
      </c>
      <c r="C99" t="s">
        <v>868</v>
      </c>
      <c r="D99" t="s">
        <v>71</v>
      </c>
      <c r="E99">
        <v>1</v>
      </c>
      <c r="F99">
        <v>1</v>
      </c>
      <c r="G99">
        <v>34</v>
      </c>
      <c r="H99">
        <v>9</v>
      </c>
      <c r="I99" t="s">
        <v>665</v>
      </c>
      <c r="J99" t="s">
        <v>518</v>
      </c>
      <c r="K99" t="s">
        <v>167</v>
      </c>
      <c r="L99" s="1" t="str">
        <f>HYPERLINK("https://ovidsp.ovid.com/ovidweb.cgi?T=JS&amp;NEWS=n&amp;CSC=Y&amp;PAGE=toc&amp;D=yrovft&amp;AN=00012030-000000000-00000","https://ovidsp.ovid.com/ovidweb.cgi?T=JS&amp;NEWS=n&amp;CSC=Y&amp;PAGE=toc&amp;D=yrovft&amp;AN=00012030-000000000-00000")</f>
        <v>https://ovidsp.ovid.com/ovidweb.cgi?T=JS&amp;NEWS=n&amp;CSC=Y&amp;PAGE=toc&amp;D=yrovft&amp;AN=00012030-000000000-00000</v>
      </c>
      <c r="M99" t="s">
        <v>827</v>
      </c>
      <c r="N99" t="s">
        <v>442</v>
      </c>
      <c r="O99" t="b">
        <v>1</v>
      </c>
      <c r="P99" t="s">
        <v>523</v>
      </c>
    </row>
    <row r="100" spans="1:16" x14ac:dyDescent="0.35">
      <c r="A100" t="s">
        <v>182</v>
      </c>
      <c r="B100" t="s">
        <v>561</v>
      </c>
      <c r="C100" t="s">
        <v>425</v>
      </c>
      <c r="D100" t="s">
        <v>71</v>
      </c>
      <c r="E100">
        <v>1</v>
      </c>
      <c r="F100">
        <v>1</v>
      </c>
      <c r="G100">
        <v>148</v>
      </c>
      <c r="H100" t="s">
        <v>865</v>
      </c>
      <c r="I100" t="s">
        <v>568</v>
      </c>
      <c r="J100" t="s">
        <v>837</v>
      </c>
      <c r="K100" t="s">
        <v>484</v>
      </c>
      <c r="L100" s="1" t="str">
        <f>HYPERLINK("https://ovidsp.ovid.com/ovidweb.cgi?T=JS&amp;NEWS=n&amp;CSC=Y&amp;PAGE=toc&amp;D=yrovft&amp;AN=00006823-000000000-00000","https://ovidsp.ovid.com/ovidweb.cgi?T=JS&amp;NEWS=n&amp;CSC=Y&amp;PAGE=toc&amp;D=yrovft&amp;AN=00006823-000000000-00000")</f>
        <v>https://ovidsp.ovid.com/ovidweb.cgi?T=JS&amp;NEWS=n&amp;CSC=Y&amp;PAGE=toc&amp;D=yrovft&amp;AN=00006823-000000000-00000</v>
      </c>
      <c r="M100" t="s">
        <v>827</v>
      </c>
      <c r="N100" t="s">
        <v>672</v>
      </c>
      <c r="O100" t="b">
        <v>1</v>
      </c>
      <c r="P100" t="s">
        <v>853</v>
      </c>
    </row>
    <row r="101" spans="1:16" x14ac:dyDescent="0.35">
      <c r="A101" t="s">
        <v>829</v>
      </c>
      <c r="B101" t="s">
        <v>680</v>
      </c>
      <c r="C101" t="s">
        <v>154</v>
      </c>
      <c r="D101" t="s">
        <v>71</v>
      </c>
      <c r="E101">
        <v>1</v>
      </c>
      <c r="F101">
        <v>1</v>
      </c>
      <c r="G101">
        <v>27</v>
      </c>
      <c r="H101">
        <v>2</v>
      </c>
      <c r="I101" t="s">
        <v>920</v>
      </c>
      <c r="J101" t="s">
        <v>972</v>
      </c>
      <c r="K101" t="s">
        <v>824</v>
      </c>
      <c r="L101" s="1" t="str">
        <f>HYPERLINK("https://ovidsp.ovid.com/ovidweb.cgi?T=JS&amp;NEWS=n&amp;CSC=Y&amp;PAGE=toc&amp;D=yrovft&amp;AN=00060744-000000000-00000","https://ovidsp.ovid.com/ovidweb.cgi?T=JS&amp;NEWS=n&amp;CSC=Y&amp;PAGE=toc&amp;D=yrovft&amp;AN=00060744-000000000-00000")</f>
        <v>https://ovidsp.ovid.com/ovidweb.cgi?T=JS&amp;NEWS=n&amp;CSC=Y&amp;PAGE=toc&amp;D=yrovft&amp;AN=00060744-000000000-00000</v>
      </c>
      <c r="M101" t="s">
        <v>827</v>
      </c>
      <c r="N101" t="s">
        <v>757</v>
      </c>
      <c r="O101" t="b">
        <v>1</v>
      </c>
      <c r="P101" t="s">
        <v>960</v>
      </c>
    </row>
    <row r="102" spans="1:16" x14ac:dyDescent="0.35">
      <c r="A102" t="s">
        <v>27</v>
      </c>
      <c r="B102" t="s">
        <v>914</v>
      </c>
      <c r="C102" t="s">
        <v>827</v>
      </c>
      <c r="D102" t="s">
        <v>71</v>
      </c>
      <c r="E102">
        <v>1</v>
      </c>
      <c r="F102">
        <v>2</v>
      </c>
      <c r="G102">
        <v>80</v>
      </c>
      <c r="H102">
        <v>25</v>
      </c>
      <c r="I102" t="s">
        <v>198</v>
      </c>
      <c r="J102" t="s">
        <v>246</v>
      </c>
      <c r="K102" t="s">
        <v>559</v>
      </c>
      <c r="L102" s="1" t="str">
        <f>HYPERLINK("https://ovidsp.ovid.com/ovidweb.cgi?T=JS&amp;NEWS=n&amp;CSC=Y&amp;PAGE=toc&amp;D=yrovft&amp;AN=00006828-000000000-00000","https://ovidsp.ovid.com/ovidweb.cgi?T=JS&amp;NEWS=n&amp;CSC=Y&amp;PAGE=toc&amp;D=yrovft&amp;AN=00006828-000000000-00000")</f>
        <v>https://ovidsp.ovid.com/ovidweb.cgi?T=JS&amp;NEWS=n&amp;CSC=Y&amp;PAGE=toc&amp;D=yrovft&amp;AN=00006828-000000000-00000</v>
      </c>
      <c r="M102" t="s">
        <v>827</v>
      </c>
      <c r="N102" t="s">
        <v>49</v>
      </c>
      <c r="O102" t="b">
        <v>0</v>
      </c>
      <c r="P102" t="s">
        <v>827</v>
      </c>
    </row>
    <row r="103" spans="1:16" x14ac:dyDescent="0.35">
      <c r="A103" t="s">
        <v>417</v>
      </c>
      <c r="B103" t="s">
        <v>411</v>
      </c>
      <c r="C103" t="s">
        <v>260</v>
      </c>
      <c r="D103" t="s">
        <v>71</v>
      </c>
      <c r="E103">
        <v>1</v>
      </c>
      <c r="F103">
        <v>1</v>
      </c>
      <c r="G103">
        <v>129</v>
      </c>
      <c r="H103">
        <v>3</v>
      </c>
      <c r="I103" t="s">
        <v>968</v>
      </c>
      <c r="J103" t="s">
        <v>147</v>
      </c>
      <c r="K103" t="s">
        <v>824</v>
      </c>
      <c r="L103" s="1" t="str">
        <f>HYPERLINK("https://ovidsp.ovid.com/ovidweb.cgi?T=JS&amp;NEWS=n&amp;CSC=Y&amp;PAGE=toc&amp;D=yrovft&amp;AN=00006832-000000000-00000","https://ovidsp.ovid.com/ovidweb.cgi?T=JS&amp;NEWS=n&amp;CSC=Y&amp;PAGE=toc&amp;D=yrovft&amp;AN=00006832-000000000-00000")</f>
        <v>https://ovidsp.ovid.com/ovidweb.cgi?T=JS&amp;NEWS=n&amp;CSC=Y&amp;PAGE=toc&amp;D=yrovft&amp;AN=00006832-000000000-00000</v>
      </c>
      <c r="M103" t="s">
        <v>827</v>
      </c>
      <c r="N103" t="s">
        <v>733</v>
      </c>
      <c r="O103" t="b">
        <v>1</v>
      </c>
      <c r="P103" t="s">
        <v>760</v>
      </c>
    </row>
    <row r="104" spans="1:16" x14ac:dyDescent="0.35">
      <c r="A104" t="s">
        <v>845</v>
      </c>
      <c r="B104" t="s">
        <v>149</v>
      </c>
      <c r="C104" t="s">
        <v>143</v>
      </c>
      <c r="D104" t="s">
        <v>71</v>
      </c>
      <c r="E104">
        <v>1</v>
      </c>
      <c r="F104">
        <v>1</v>
      </c>
      <c r="G104">
        <v>19</v>
      </c>
      <c r="H104">
        <v>3</v>
      </c>
      <c r="I104" t="s">
        <v>545</v>
      </c>
      <c r="J104" t="s">
        <v>729</v>
      </c>
      <c r="K104" t="s">
        <v>92</v>
      </c>
      <c r="L104" s="1" t="str">
        <f>HYPERLINK("https://ovidsp.ovid.com/ovidweb.cgi?T=JS&amp;NEWS=n&amp;CSC=Y&amp;PAGE=toc&amp;D=yrovft&amp;AN=01189008-000000000-00000","https://ovidsp.ovid.com/ovidweb.cgi?T=JS&amp;NEWS=n&amp;CSC=Y&amp;PAGE=toc&amp;D=yrovft&amp;AN=01189008-000000000-00000")</f>
        <v>https://ovidsp.ovid.com/ovidweb.cgi?T=JS&amp;NEWS=n&amp;CSC=Y&amp;PAGE=toc&amp;D=yrovft&amp;AN=01189008-000000000-00000</v>
      </c>
      <c r="M104" t="s">
        <v>827</v>
      </c>
      <c r="N104" t="s">
        <v>492</v>
      </c>
      <c r="O104" t="b">
        <v>1</v>
      </c>
      <c r="P104" t="s">
        <v>310</v>
      </c>
    </row>
    <row r="105" spans="1:16" x14ac:dyDescent="0.35">
      <c r="A105" t="s">
        <v>388</v>
      </c>
      <c r="B105" t="s">
        <v>694</v>
      </c>
      <c r="C105" t="s">
        <v>569</v>
      </c>
      <c r="D105" t="s">
        <v>71</v>
      </c>
      <c r="E105" t="s">
        <v>128</v>
      </c>
      <c r="F105">
        <v>1</v>
      </c>
      <c r="G105">
        <v>14</v>
      </c>
      <c r="H105">
        <v>6</v>
      </c>
      <c r="I105" t="s">
        <v>376</v>
      </c>
      <c r="J105" t="s">
        <v>353</v>
      </c>
      <c r="K105" t="s">
        <v>167</v>
      </c>
      <c r="L105" s="1" t="str">
        <f>HYPERLINK("https://ovidsp.ovid.com/ovidweb.cgi?T=JS&amp;NEWS=n&amp;CSC=Y&amp;PAGE=toc&amp;D=yrovft&amp;AN=01429398-000000000-00000","https://ovidsp.ovid.com/ovidweb.cgi?T=JS&amp;NEWS=n&amp;CSC=Y&amp;PAGE=toc&amp;D=yrovft&amp;AN=01429398-000000000-00000")</f>
        <v>https://ovidsp.ovid.com/ovidweb.cgi?T=JS&amp;NEWS=n&amp;CSC=Y&amp;PAGE=toc&amp;D=yrovft&amp;AN=01429398-000000000-00000</v>
      </c>
      <c r="M105" t="s">
        <v>827</v>
      </c>
      <c r="N105" t="s">
        <v>28</v>
      </c>
      <c r="O105" t="b">
        <v>1</v>
      </c>
      <c r="P105" t="s">
        <v>374</v>
      </c>
    </row>
    <row r="106" spans="1:16" x14ac:dyDescent="0.35">
      <c r="A106" t="s">
        <v>655</v>
      </c>
      <c r="B106" t="s">
        <v>707</v>
      </c>
      <c r="C106" t="s">
        <v>82</v>
      </c>
      <c r="D106" t="s">
        <v>71</v>
      </c>
      <c r="E106">
        <v>1</v>
      </c>
      <c r="F106">
        <v>1</v>
      </c>
      <c r="G106">
        <v>37</v>
      </c>
      <c r="H106">
        <v>6</v>
      </c>
      <c r="I106" t="s">
        <v>277</v>
      </c>
      <c r="J106" t="s">
        <v>850</v>
      </c>
      <c r="K106" t="s">
        <v>167</v>
      </c>
      <c r="L106" s="1" t="str">
        <f>HYPERLINK("https://ovidsp.ovid.com/ovidweb.cgi?T=JS&amp;NEWS=n&amp;CSC=Y&amp;PAGE=toc&amp;D=yrovft&amp;AN=00002004-000000000-00000","https://ovidsp.ovid.com/ovidweb.cgi?T=JS&amp;NEWS=n&amp;CSC=Y&amp;PAGE=toc&amp;D=yrovft&amp;AN=00002004-000000000-00000")</f>
        <v>https://ovidsp.ovid.com/ovidweb.cgi?T=JS&amp;NEWS=n&amp;CSC=Y&amp;PAGE=toc&amp;D=yrovft&amp;AN=00002004-000000000-00000</v>
      </c>
      <c r="M106" t="s">
        <v>827</v>
      </c>
      <c r="N106" t="s">
        <v>876</v>
      </c>
      <c r="O106" t="b">
        <v>1</v>
      </c>
      <c r="P106" t="s">
        <v>754</v>
      </c>
    </row>
    <row r="107" spans="1:16" x14ac:dyDescent="0.35">
      <c r="A107" t="s">
        <v>912</v>
      </c>
      <c r="B107" t="s">
        <v>368</v>
      </c>
      <c r="C107" t="s">
        <v>205</v>
      </c>
      <c r="D107" t="s">
        <v>71</v>
      </c>
      <c r="E107">
        <v>1</v>
      </c>
      <c r="F107">
        <v>1</v>
      </c>
      <c r="G107">
        <v>15</v>
      </c>
      <c r="H107">
        <v>3</v>
      </c>
      <c r="I107" t="s">
        <v>877</v>
      </c>
      <c r="J107" t="s">
        <v>893</v>
      </c>
      <c r="K107" t="s">
        <v>167</v>
      </c>
      <c r="L107" s="1" t="str">
        <f>HYPERLINK("https://ovidsp.ovid.com/ovidweb.cgi?T=JS&amp;NEWS=n&amp;CSC=Y&amp;PAGE=toc&amp;D=yrovft&amp;AN=01433346-000000000-00000","https://ovidsp.ovid.com/ovidweb.cgi?T=JS&amp;NEWS=n&amp;CSC=Y&amp;PAGE=toc&amp;D=yrovft&amp;AN=01433346-000000000-00000")</f>
        <v>https://ovidsp.ovid.com/ovidweb.cgi?T=JS&amp;NEWS=n&amp;CSC=Y&amp;PAGE=toc&amp;D=yrovft&amp;AN=01433346-000000000-00000</v>
      </c>
      <c r="M107" t="s">
        <v>827</v>
      </c>
      <c r="N107" t="s">
        <v>207</v>
      </c>
      <c r="O107" t="b">
        <v>1</v>
      </c>
      <c r="P107" t="s">
        <v>989</v>
      </c>
    </row>
    <row r="108" spans="1:16" x14ac:dyDescent="0.35">
      <c r="A108" t="s">
        <v>201</v>
      </c>
      <c r="B108" t="s">
        <v>834</v>
      </c>
      <c r="C108" t="s">
        <v>857</v>
      </c>
      <c r="D108" t="s">
        <v>71</v>
      </c>
      <c r="E108">
        <v>1</v>
      </c>
      <c r="F108">
        <v>1</v>
      </c>
      <c r="G108">
        <v>36</v>
      </c>
      <c r="H108">
        <v>6</v>
      </c>
      <c r="I108" t="s">
        <v>926</v>
      </c>
      <c r="J108" t="s">
        <v>11</v>
      </c>
      <c r="K108" t="s">
        <v>167</v>
      </c>
      <c r="L108" s="1" t="str">
        <f>HYPERLINK("https://ovidsp.ovid.com/ovidweb.cgi?T=JS&amp;NEWS=n&amp;CSC=Y&amp;PAGE=toc&amp;D=yrovft&amp;AN=00011970-000000000-00000","https://ovidsp.ovid.com/ovidweb.cgi?T=JS&amp;NEWS=n&amp;CSC=Y&amp;PAGE=toc&amp;D=yrovft&amp;AN=00011970-000000000-00000")</f>
        <v>https://ovidsp.ovid.com/ovidweb.cgi?T=JS&amp;NEWS=n&amp;CSC=Y&amp;PAGE=toc&amp;D=yrovft&amp;AN=00011970-000000000-00000</v>
      </c>
      <c r="M108" t="s">
        <v>827</v>
      </c>
      <c r="N108" t="s">
        <v>888</v>
      </c>
      <c r="O108" t="b">
        <v>1</v>
      </c>
      <c r="P108" t="s">
        <v>589</v>
      </c>
    </row>
    <row r="109" spans="1:16" x14ac:dyDescent="0.35">
      <c r="A109" t="s">
        <v>65</v>
      </c>
      <c r="B109" t="s">
        <v>316</v>
      </c>
      <c r="C109" t="s">
        <v>901</v>
      </c>
      <c r="D109" t="s">
        <v>71</v>
      </c>
      <c r="E109">
        <v>0</v>
      </c>
      <c r="F109">
        <v>1</v>
      </c>
      <c r="G109">
        <v>16</v>
      </c>
      <c r="H109">
        <v>3</v>
      </c>
      <c r="I109" t="s">
        <v>124</v>
      </c>
      <c r="J109" t="s">
        <v>771</v>
      </c>
      <c r="K109" t="s">
        <v>92</v>
      </c>
      <c r="L109" s="1" t="str">
        <f>HYPERLINK("https://ovidsp.ovid.com/ovidweb.cgi?T=JS&amp;NEWS=n&amp;CSC=Y&amp;PAGE=toc&amp;D=yrovft&amp;AN=01269227-000000000-00000","https://ovidsp.ovid.com/ovidweb.cgi?T=JS&amp;NEWS=n&amp;CSC=Y&amp;PAGE=toc&amp;D=yrovft&amp;AN=01269227-000000000-00000")</f>
        <v>https://ovidsp.ovid.com/ovidweb.cgi?T=JS&amp;NEWS=n&amp;CSC=Y&amp;PAGE=toc&amp;D=yrovft&amp;AN=01269227-000000000-00000</v>
      </c>
      <c r="M109" t="s">
        <v>827</v>
      </c>
      <c r="N109" t="s">
        <v>720</v>
      </c>
      <c r="O109" t="b">
        <v>1</v>
      </c>
      <c r="P109" t="s">
        <v>266</v>
      </c>
    </row>
    <row r="110" spans="1:16" x14ac:dyDescent="0.35">
      <c r="A110" t="s">
        <v>648</v>
      </c>
      <c r="B110" t="s">
        <v>142</v>
      </c>
      <c r="C110" t="s">
        <v>776</v>
      </c>
      <c r="D110" t="s">
        <v>71</v>
      </c>
      <c r="E110">
        <v>1</v>
      </c>
      <c r="F110">
        <v>20130800</v>
      </c>
      <c r="G110">
        <v>9</v>
      </c>
      <c r="H110">
        <v>3</v>
      </c>
      <c r="I110" t="s">
        <v>437</v>
      </c>
      <c r="J110" t="s">
        <v>785</v>
      </c>
      <c r="K110" t="s">
        <v>167</v>
      </c>
      <c r="L110" s="1" t="str">
        <f>HYPERLINK("https://ovidsp.ovid.com/ovidweb.cgi?T=JS&amp;NEWS=n&amp;CSC=Y&amp;PAGE=toc&amp;D=yrovft&amp;AN=01756957-000000000-00000","https://ovidsp.ovid.com/ovidweb.cgi?T=JS&amp;NEWS=n&amp;CSC=Y&amp;PAGE=toc&amp;D=yrovft&amp;AN=01756957-000000000-00000")</f>
        <v>https://ovidsp.ovid.com/ovidweb.cgi?T=JS&amp;NEWS=n&amp;CSC=Y&amp;PAGE=toc&amp;D=yrovft&amp;AN=01756957-000000000-00000</v>
      </c>
      <c r="M110" t="s">
        <v>827</v>
      </c>
      <c r="N110" t="s">
        <v>346</v>
      </c>
      <c r="O110" t="b">
        <v>1</v>
      </c>
      <c r="P110" t="s">
        <v>907</v>
      </c>
    </row>
    <row r="111" spans="1:16" x14ac:dyDescent="0.35">
      <c r="A111" t="s">
        <v>468</v>
      </c>
      <c r="B111" t="s">
        <v>406</v>
      </c>
      <c r="C111" t="s">
        <v>855</v>
      </c>
      <c r="D111" t="s">
        <v>71</v>
      </c>
      <c r="E111">
        <v>25</v>
      </c>
      <c r="F111">
        <v>1</v>
      </c>
      <c r="G111">
        <v>25</v>
      </c>
      <c r="H111">
        <v>2</v>
      </c>
      <c r="I111" t="s">
        <v>798</v>
      </c>
      <c r="J111" t="s">
        <v>797</v>
      </c>
      <c r="K111" t="s">
        <v>501</v>
      </c>
      <c r="L111" s="1" t="str">
        <f>HYPERLINK("https://ovidsp.ovid.com/ovidweb.cgi?T=JS&amp;NEWS=n&amp;CSC=Y&amp;PAGE=toc&amp;D=yrovft&amp;AN=02272802-000000000-00000","https://ovidsp.ovid.com/ovidweb.cgi?T=JS&amp;NEWS=n&amp;CSC=Y&amp;PAGE=toc&amp;D=yrovft&amp;AN=02272802-000000000-00000")</f>
        <v>https://ovidsp.ovid.com/ovidweb.cgi?T=JS&amp;NEWS=n&amp;CSC=Y&amp;PAGE=toc&amp;D=yrovft&amp;AN=02272802-000000000-00000</v>
      </c>
      <c r="M111" t="s">
        <v>827</v>
      </c>
      <c r="N111" t="s">
        <v>622</v>
      </c>
      <c r="O111" t="b">
        <v>1</v>
      </c>
      <c r="P111" t="s">
        <v>693</v>
      </c>
    </row>
    <row r="112" spans="1:16" x14ac:dyDescent="0.35">
      <c r="A112" t="s">
        <v>546</v>
      </c>
      <c r="B112" t="s">
        <v>718</v>
      </c>
      <c r="C112" t="s">
        <v>843</v>
      </c>
      <c r="D112" t="s">
        <v>71</v>
      </c>
      <c r="E112">
        <v>20</v>
      </c>
      <c r="F112">
        <v>1</v>
      </c>
      <c r="G112">
        <v>23</v>
      </c>
      <c r="H112">
        <v>3</v>
      </c>
      <c r="I112" t="s">
        <v>114</v>
      </c>
      <c r="J112" t="s">
        <v>625</v>
      </c>
      <c r="K112" t="s">
        <v>948</v>
      </c>
      <c r="L112" s="1" t="str">
        <f>HYPERLINK("https://ovidsp.ovid.com/ovidweb.cgi?T=JS&amp;NEWS=n&amp;CSC=Y&amp;PAGE=toc&amp;D=yrovft&amp;AN=02112925-000000000-00000","https://ovidsp.ovid.com/ovidweb.cgi?T=JS&amp;NEWS=n&amp;CSC=Y&amp;PAGE=toc&amp;D=yrovft&amp;AN=02112925-000000000-00000")</f>
        <v>https://ovidsp.ovid.com/ovidweb.cgi?T=JS&amp;NEWS=n&amp;CSC=Y&amp;PAGE=toc&amp;D=yrovft&amp;AN=02112925-000000000-00000</v>
      </c>
      <c r="M112" t="s">
        <v>827</v>
      </c>
      <c r="N112" t="s">
        <v>415</v>
      </c>
      <c r="O112" t="b">
        <v>1</v>
      </c>
      <c r="P112" t="s">
        <v>503</v>
      </c>
    </row>
    <row r="113" spans="1:16" x14ac:dyDescent="0.35">
      <c r="A113" t="s">
        <v>3</v>
      </c>
      <c r="B113" t="s">
        <v>718</v>
      </c>
      <c r="C113" t="s">
        <v>843</v>
      </c>
      <c r="D113" t="s">
        <v>71</v>
      </c>
      <c r="E113">
        <v>1</v>
      </c>
      <c r="F113">
        <v>1</v>
      </c>
      <c r="G113">
        <v>19</v>
      </c>
      <c r="H113">
        <v>4</v>
      </c>
      <c r="I113" t="s">
        <v>252</v>
      </c>
      <c r="J113" t="s">
        <v>84</v>
      </c>
      <c r="K113" t="s">
        <v>618</v>
      </c>
      <c r="L113" s="1" t="str">
        <f>HYPERLINK("https://ovidsp.ovid.com/ovidweb.cgi?T=JS&amp;NEWS=n&amp;CSC=Y&amp;PAGE=toc&amp;D=yrovft&amp;AN=00128141-000000000-00000","https://ovidsp.ovid.com/ovidweb.cgi?T=JS&amp;NEWS=n&amp;CSC=Y&amp;PAGE=toc&amp;D=yrovft&amp;AN=00128141-000000000-00000")</f>
        <v>https://ovidsp.ovid.com/ovidweb.cgi?T=JS&amp;NEWS=n&amp;CSC=Y&amp;PAGE=toc&amp;D=yrovft&amp;AN=00128141-000000000-00000</v>
      </c>
      <c r="M113" t="s">
        <v>827</v>
      </c>
      <c r="N113" t="s">
        <v>144</v>
      </c>
      <c r="O113" t="b">
        <v>1</v>
      </c>
      <c r="P113" t="s">
        <v>676</v>
      </c>
    </row>
    <row r="114" spans="1:16" x14ac:dyDescent="0.35">
      <c r="A114" t="s">
        <v>549</v>
      </c>
      <c r="B114" t="s">
        <v>202</v>
      </c>
      <c r="C114" t="s">
        <v>804</v>
      </c>
      <c r="D114" t="s">
        <v>71</v>
      </c>
      <c r="E114">
        <v>9</v>
      </c>
      <c r="F114">
        <v>1</v>
      </c>
      <c r="G114">
        <v>11</v>
      </c>
      <c r="H114">
        <v>3</v>
      </c>
      <c r="I114" t="s">
        <v>802</v>
      </c>
      <c r="J114" t="s">
        <v>307</v>
      </c>
      <c r="K114" t="s">
        <v>948</v>
      </c>
      <c r="L114" s="1" t="str">
        <f>HYPERLINK("https://ovidsp.ovid.com/ovidweb.cgi?T=JS&amp;NEWS=n&amp;CSC=Y&amp;PAGE=toc&amp;D=yrovft&amp;AN=02168258-000000000-00000","https://ovidsp.ovid.com/ovidweb.cgi?T=JS&amp;NEWS=n&amp;CSC=Y&amp;PAGE=toc&amp;D=yrovft&amp;AN=02168258-000000000-00000")</f>
        <v>https://ovidsp.ovid.com/ovidweb.cgi?T=JS&amp;NEWS=n&amp;CSC=Y&amp;PAGE=toc&amp;D=yrovft&amp;AN=02168258-000000000-00000</v>
      </c>
      <c r="M114" t="s">
        <v>827</v>
      </c>
      <c r="N114" t="s">
        <v>745</v>
      </c>
      <c r="O114" t="b">
        <v>1</v>
      </c>
      <c r="P114" t="s">
        <v>673</v>
      </c>
    </row>
    <row r="115" spans="1:16" x14ac:dyDescent="0.35">
      <c r="A115" t="s">
        <v>361</v>
      </c>
      <c r="B115" t="s">
        <v>939</v>
      </c>
      <c r="C115" t="s">
        <v>239</v>
      </c>
      <c r="D115" t="s">
        <v>71</v>
      </c>
      <c r="E115">
        <v>1</v>
      </c>
      <c r="F115" t="s">
        <v>128</v>
      </c>
      <c r="G115">
        <v>9</v>
      </c>
      <c r="H115">
        <v>1</v>
      </c>
      <c r="I115" t="s">
        <v>364</v>
      </c>
      <c r="J115" t="s">
        <v>125</v>
      </c>
      <c r="K115" t="s">
        <v>307</v>
      </c>
      <c r="L115" s="1" t="str">
        <f>HYPERLINK("https://ovidsp.ovid.com/ovidweb.cgi?T=JS&amp;NEWS=n&amp;CSC=Y&amp;PAGE=toc&amp;D=yrovft&amp;AN=01515544-000000000-00000","https://ovidsp.ovid.com/ovidweb.cgi?T=JS&amp;NEWS=n&amp;CSC=Y&amp;PAGE=toc&amp;D=yrovft&amp;AN=01515544-000000000-00000")</f>
        <v>https://ovidsp.ovid.com/ovidweb.cgi?T=JS&amp;NEWS=n&amp;CSC=Y&amp;PAGE=toc&amp;D=yrovft&amp;AN=01515544-000000000-00000</v>
      </c>
      <c r="M115" t="s">
        <v>827</v>
      </c>
      <c r="N115" t="s">
        <v>31</v>
      </c>
      <c r="O115" t="b">
        <v>1</v>
      </c>
      <c r="P115" t="s">
        <v>918</v>
      </c>
    </row>
    <row r="116" spans="1:16" x14ac:dyDescent="0.35">
      <c r="A116" t="s">
        <v>349</v>
      </c>
      <c r="B116" t="s">
        <v>25</v>
      </c>
      <c r="C116" t="s">
        <v>236</v>
      </c>
      <c r="D116" t="s">
        <v>71</v>
      </c>
      <c r="E116" t="s">
        <v>128</v>
      </c>
      <c r="F116">
        <v>1</v>
      </c>
      <c r="G116">
        <v>14</v>
      </c>
      <c r="H116">
        <v>3</v>
      </c>
      <c r="I116" t="s">
        <v>431</v>
      </c>
      <c r="J116" t="s">
        <v>353</v>
      </c>
      <c r="K116" t="s">
        <v>92</v>
      </c>
      <c r="L116" s="1" t="str">
        <f>HYPERLINK("https://ovidsp.ovid.com/ovidweb.cgi?T=JS&amp;NEWS=n&amp;CSC=Y&amp;PAGE=toc&amp;D=yrovft&amp;AN=01429397-000000000-00000","https://ovidsp.ovid.com/ovidweb.cgi?T=JS&amp;NEWS=n&amp;CSC=Y&amp;PAGE=toc&amp;D=yrovft&amp;AN=01429397-000000000-00000")</f>
        <v>https://ovidsp.ovid.com/ovidweb.cgi?T=JS&amp;NEWS=n&amp;CSC=Y&amp;PAGE=toc&amp;D=yrovft&amp;AN=01429397-000000000-00000</v>
      </c>
      <c r="M116" t="s">
        <v>827</v>
      </c>
      <c r="N116" t="s">
        <v>538</v>
      </c>
      <c r="O116" t="b">
        <v>1</v>
      </c>
      <c r="P116" t="s">
        <v>607</v>
      </c>
    </row>
    <row r="117" spans="1:16" x14ac:dyDescent="0.35">
      <c r="A117" t="s">
        <v>689</v>
      </c>
      <c r="B117" t="s">
        <v>812</v>
      </c>
      <c r="C117" t="s">
        <v>303</v>
      </c>
      <c r="D117" t="s">
        <v>71</v>
      </c>
      <c r="E117">
        <v>1</v>
      </c>
      <c r="F117">
        <v>20130800</v>
      </c>
      <c r="G117">
        <v>9</v>
      </c>
      <c r="H117">
        <v>3</v>
      </c>
      <c r="I117" t="s">
        <v>437</v>
      </c>
      <c r="J117" t="s">
        <v>785</v>
      </c>
      <c r="K117" t="s">
        <v>167</v>
      </c>
      <c r="L117" s="1" t="str">
        <f>HYPERLINK("https://ovidsp.ovid.com/ovidweb.cgi?T=JS&amp;NEWS=n&amp;CSC=Y&amp;PAGE=toc&amp;D=yrovft&amp;AN=01756958-000000000-00000","https://ovidsp.ovid.com/ovidweb.cgi?T=JS&amp;NEWS=n&amp;CSC=Y&amp;PAGE=toc&amp;D=yrovft&amp;AN=01756958-000000000-00000")</f>
        <v>https://ovidsp.ovid.com/ovidweb.cgi?T=JS&amp;NEWS=n&amp;CSC=Y&amp;PAGE=toc&amp;D=yrovft&amp;AN=01756958-000000000-00000</v>
      </c>
      <c r="M117" t="s">
        <v>827</v>
      </c>
      <c r="N117" t="s">
        <v>473</v>
      </c>
      <c r="O117" t="b">
        <v>1</v>
      </c>
      <c r="P117" t="s">
        <v>551</v>
      </c>
    </row>
    <row r="118" spans="1:16" x14ac:dyDescent="0.35">
      <c r="A118" t="s">
        <v>191</v>
      </c>
      <c r="B118" t="s">
        <v>638</v>
      </c>
      <c r="C118" t="s">
        <v>869</v>
      </c>
      <c r="D118" t="s">
        <v>71</v>
      </c>
      <c r="E118">
        <v>1</v>
      </c>
      <c r="F118" t="s">
        <v>128</v>
      </c>
      <c r="G118">
        <v>12</v>
      </c>
      <c r="H118">
        <v>5</v>
      </c>
      <c r="I118" t="s">
        <v>68</v>
      </c>
      <c r="J118" t="s">
        <v>526</v>
      </c>
      <c r="K118" t="s">
        <v>167</v>
      </c>
      <c r="L118" s="1" t="str">
        <f>HYPERLINK("https://ovidsp.ovid.com/ovidweb.cgi?T=JS&amp;NEWS=n&amp;CSC=Y&amp;PAGE=toc&amp;D=yrovft&amp;AN=01437492-000000000-00000","https://ovidsp.ovid.com/ovidweb.cgi?T=JS&amp;NEWS=n&amp;CSC=Y&amp;PAGE=toc&amp;D=yrovft&amp;AN=01437492-000000000-00000")</f>
        <v>https://ovidsp.ovid.com/ovidweb.cgi?T=JS&amp;NEWS=n&amp;CSC=Y&amp;PAGE=toc&amp;D=yrovft&amp;AN=01437492-000000000-00000</v>
      </c>
      <c r="M118" t="s">
        <v>827</v>
      </c>
      <c r="N118" t="s">
        <v>667</v>
      </c>
      <c r="O118" t="b">
        <v>1</v>
      </c>
      <c r="P118" t="s">
        <v>642</v>
      </c>
    </row>
    <row r="119" spans="1:16" x14ac:dyDescent="0.35">
      <c r="A119" t="s">
        <v>387</v>
      </c>
      <c r="B119" t="s">
        <v>826</v>
      </c>
      <c r="C119" t="s">
        <v>521</v>
      </c>
      <c r="D119" t="s">
        <v>71</v>
      </c>
      <c r="E119">
        <v>1</v>
      </c>
      <c r="F119">
        <v>1</v>
      </c>
      <c r="G119">
        <v>28</v>
      </c>
      <c r="H119">
        <v>3</v>
      </c>
      <c r="I119" t="s">
        <v>129</v>
      </c>
      <c r="J119" t="s">
        <v>324</v>
      </c>
      <c r="K119" t="s">
        <v>92</v>
      </c>
      <c r="L119" s="1" t="str">
        <f>HYPERLINK("https://ovidsp.ovid.com/ovidweb.cgi?T=JS&amp;NEWS=n&amp;CSC=Y&amp;PAGE=toc&amp;D=yrovft&amp;AN=00043965-000000000-00000","https://ovidsp.ovid.com/ovidweb.cgi?T=JS&amp;NEWS=n&amp;CSC=Y&amp;PAGE=toc&amp;D=yrovft&amp;AN=00043965-000000000-00000")</f>
        <v>https://ovidsp.ovid.com/ovidweb.cgi?T=JS&amp;NEWS=n&amp;CSC=Y&amp;PAGE=toc&amp;D=yrovft&amp;AN=00043965-000000000-00000</v>
      </c>
      <c r="M119" t="s">
        <v>827</v>
      </c>
      <c r="N119" t="s">
        <v>381</v>
      </c>
      <c r="O119" t="b">
        <v>1</v>
      </c>
      <c r="P119" t="s">
        <v>313</v>
      </c>
    </row>
    <row r="120" spans="1:16" x14ac:dyDescent="0.35">
      <c r="A120" t="s">
        <v>428</v>
      </c>
      <c r="B120" t="s">
        <v>496</v>
      </c>
      <c r="C120" t="s">
        <v>410</v>
      </c>
      <c r="D120" t="s">
        <v>71</v>
      </c>
      <c r="E120">
        <v>1</v>
      </c>
      <c r="F120">
        <v>1</v>
      </c>
      <c r="G120">
        <v>31</v>
      </c>
      <c r="H120" t="s">
        <v>865</v>
      </c>
      <c r="I120" t="s">
        <v>711</v>
      </c>
      <c r="J120" t="s">
        <v>938</v>
      </c>
      <c r="K120" t="s">
        <v>903</v>
      </c>
      <c r="L120" s="1" t="str">
        <f>HYPERLINK("https://ovidsp.ovid.com/ovidweb.cgi?T=JS&amp;NEWS=n&amp;CSC=Y&amp;PAGE=toc&amp;D=yrovft&amp;AN=01515545-000000000-00000","https://ovidsp.ovid.com/ovidweb.cgi?T=JS&amp;NEWS=n&amp;CSC=Y&amp;PAGE=toc&amp;D=yrovft&amp;AN=01515545-000000000-00000")</f>
        <v>https://ovidsp.ovid.com/ovidweb.cgi?T=JS&amp;NEWS=n&amp;CSC=Y&amp;PAGE=toc&amp;D=yrovft&amp;AN=01515545-000000000-00000</v>
      </c>
      <c r="M120" t="s">
        <v>827</v>
      </c>
      <c r="N120" t="s">
        <v>539</v>
      </c>
      <c r="O120" t="b">
        <v>1</v>
      </c>
      <c r="P120" t="s">
        <v>23</v>
      </c>
    </row>
    <row r="121" spans="1:16" x14ac:dyDescent="0.35">
      <c r="A121" t="s">
        <v>510</v>
      </c>
      <c r="B121" t="s">
        <v>193</v>
      </c>
      <c r="C121" t="s">
        <v>592</v>
      </c>
      <c r="D121" t="s">
        <v>71</v>
      </c>
      <c r="E121">
        <v>38</v>
      </c>
      <c r="F121">
        <v>4</v>
      </c>
      <c r="G121">
        <v>59</v>
      </c>
      <c r="H121">
        <v>3</v>
      </c>
      <c r="I121" t="s">
        <v>413</v>
      </c>
      <c r="J121" t="s">
        <v>398</v>
      </c>
      <c r="K121" t="s">
        <v>167</v>
      </c>
      <c r="L121" s="1" t="str">
        <f>HYPERLINK("https://ovidsp.ovid.com/ovidweb.cgi?T=JS&amp;NEWS=n&amp;CSC=Y&amp;PAGE=toc&amp;D=yrovft&amp;AN=01745799-000000000-00000","https://ovidsp.ovid.com/ovidweb.cgi?T=JS&amp;NEWS=n&amp;CSC=Y&amp;PAGE=toc&amp;D=yrovft&amp;AN=01745799-000000000-00000")</f>
        <v>https://ovidsp.ovid.com/ovidweb.cgi?T=JS&amp;NEWS=n&amp;CSC=Y&amp;PAGE=toc&amp;D=yrovft&amp;AN=01745799-000000000-00000</v>
      </c>
      <c r="M121" t="s">
        <v>827</v>
      </c>
      <c r="N121" t="s">
        <v>12</v>
      </c>
      <c r="O121" t="b">
        <v>1</v>
      </c>
      <c r="P121" t="s">
        <v>170</v>
      </c>
    </row>
    <row r="122" spans="1:16" x14ac:dyDescent="0.35">
      <c r="A122" t="s">
        <v>746</v>
      </c>
      <c r="B122" t="s">
        <v>193</v>
      </c>
      <c r="C122" t="s">
        <v>592</v>
      </c>
      <c r="D122" t="s">
        <v>71</v>
      </c>
      <c r="E122">
        <v>1</v>
      </c>
      <c r="F122">
        <v>1</v>
      </c>
      <c r="G122">
        <v>20</v>
      </c>
      <c r="H122">
        <v>4</v>
      </c>
      <c r="I122" t="s">
        <v>662</v>
      </c>
      <c r="J122" t="s">
        <v>880</v>
      </c>
      <c r="K122" t="s">
        <v>396</v>
      </c>
      <c r="L122" s="1" t="str">
        <f>HYPERLINK("https://ovidsp.ovid.com/ovidweb.cgi?T=JS&amp;NEWS=n&amp;CSC=Y&amp;PAGE=toc&amp;D=yrovft&amp;AN=01437416-000000000-00000","https://ovidsp.ovid.com/ovidweb.cgi?T=JS&amp;NEWS=n&amp;CSC=Y&amp;PAGE=toc&amp;D=yrovft&amp;AN=01437416-000000000-00000")</f>
        <v>https://ovidsp.ovid.com/ovidweb.cgi?T=JS&amp;NEWS=n&amp;CSC=Y&amp;PAGE=toc&amp;D=yrovft&amp;AN=01437416-000000000-00000</v>
      </c>
      <c r="M122" t="s">
        <v>827</v>
      </c>
      <c r="N122" t="s">
        <v>325</v>
      </c>
      <c r="O122" t="b">
        <v>0</v>
      </c>
      <c r="P122" t="s">
        <v>827</v>
      </c>
    </row>
    <row r="123" spans="1:16" x14ac:dyDescent="0.35">
      <c r="A123" t="s">
        <v>83</v>
      </c>
      <c r="B123" t="s">
        <v>193</v>
      </c>
      <c r="C123" t="s">
        <v>592</v>
      </c>
      <c r="D123" t="s">
        <v>71</v>
      </c>
      <c r="E123">
        <v>40</v>
      </c>
      <c r="F123">
        <v>1</v>
      </c>
      <c r="G123">
        <v>50</v>
      </c>
      <c r="H123">
        <v>1</v>
      </c>
      <c r="I123" t="s">
        <v>565</v>
      </c>
      <c r="J123" t="s">
        <v>566</v>
      </c>
      <c r="K123" t="s">
        <v>739</v>
      </c>
      <c r="L123" s="1" t="str">
        <f>HYPERLINK("https://ovidsp.ovid.com/ovidweb.cgi?T=JS&amp;NEWS=n&amp;CSC=Y&amp;PAGE=toc&amp;D=yrovft&amp;AN=00011673-000000000-00000","https://ovidsp.ovid.com/ovidweb.cgi?T=JS&amp;NEWS=n&amp;CSC=Y&amp;PAGE=toc&amp;D=yrovft&amp;AN=00011673-000000000-00000")</f>
        <v>https://ovidsp.ovid.com/ovidweb.cgi?T=JS&amp;NEWS=n&amp;CSC=Y&amp;PAGE=toc&amp;D=yrovft&amp;AN=00011673-000000000-00000</v>
      </c>
      <c r="M123" t="s">
        <v>827</v>
      </c>
      <c r="N123" t="s">
        <v>429</v>
      </c>
      <c r="O123" t="b">
        <v>0</v>
      </c>
      <c r="P123" t="s">
        <v>827</v>
      </c>
    </row>
    <row r="124" spans="1:16" x14ac:dyDescent="0.35">
      <c r="A124" t="s">
        <v>489</v>
      </c>
      <c r="B124" t="s">
        <v>193</v>
      </c>
      <c r="C124" t="s">
        <v>592</v>
      </c>
      <c r="D124" t="s">
        <v>71</v>
      </c>
      <c r="E124">
        <v>21</v>
      </c>
      <c r="F124">
        <v>1</v>
      </c>
      <c r="G124">
        <v>39</v>
      </c>
      <c r="H124">
        <v>3</v>
      </c>
      <c r="I124" t="s">
        <v>328</v>
      </c>
      <c r="J124" t="s">
        <v>42</v>
      </c>
      <c r="K124" t="s">
        <v>535</v>
      </c>
      <c r="L124" s="1" t="str">
        <f>HYPERLINK("https://ovidsp.ovid.com/ovidweb.cgi?T=JS&amp;NEWS=n&amp;CSC=Y&amp;PAGE=toc&amp;D=yrovft&amp;AN=01745798-000000000-00000","https://ovidsp.ovid.com/ovidweb.cgi?T=JS&amp;NEWS=n&amp;CSC=Y&amp;PAGE=toc&amp;D=yrovft&amp;AN=01745798-000000000-00000")</f>
        <v>https://ovidsp.ovid.com/ovidweb.cgi?T=JS&amp;NEWS=n&amp;CSC=Y&amp;PAGE=toc&amp;D=yrovft&amp;AN=01745798-000000000-00000</v>
      </c>
      <c r="M124" t="s">
        <v>827</v>
      </c>
      <c r="N124" t="s">
        <v>171</v>
      </c>
      <c r="O124" t="b">
        <v>0</v>
      </c>
      <c r="P124" t="s">
        <v>827</v>
      </c>
    </row>
    <row r="125" spans="1:16" x14ac:dyDescent="0.35">
      <c r="A125" t="s">
        <v>153</v>
      </c>
      <c r="B125" t="s">
        <v>742</v>
      </c>
      <c r="C125" t="s">
        <v>827</v>
      </c>
      <c r="D125" t="s">
        <v>71</v>
      </c>
      <c r="E125">
        <v>1</v>
      </c>
      <c r="F125">
        <v>20130800</v>
      </c>
      <c r="G125">
        <v>9</v>
      </c>
      <c r="H125">
        <v>1</v>
      </c>
      <c r="I125" t="s">
        <v>4</v>
      </c>
      <c r="J125" t="s">
        <v>785</v>
      </c>
      <c r="K125" t="s">
        <v>797</v>
      </c>
      <c r="L125" s="1" t="str">
        <f>HYPERLINK("https://ovidsp.ovid.com/ovidweb.cgi?T=JS&amp;NEWS=n&amp;CSC=Y&amp;PAGE=toc&amp;D=yrovft&amp;AN=01756937-000000000-00000","https://ovidsp.ovid.com/ovidweb.cgi?T=JS&amp;NEWS=n&amp;CSC=Y&amp;PAGE=toc&amp;D=yrovft&amp;AN=01756937-000000000-00000")</f>
        <v>https://ovidsp.ovid.com/ovidweb.cgi?T=JS&amp;NEWS=n&amp;CSC=Y&amp;PAGE=toc&amp;D=yrovft&amp;AN=01756937-000000000-00000</v>
      </c>
      <c r="M125" t="s">
        <v>827</v>
      </c>
      <c r="N125" t="s">
        <v>291</v>
      </c>
      <c r="O125" t="b">
        <v>1</v>
      </c>
      <c r="P125" t="s">
        <v>292</v>
      </c>
    </row>
    <row r="126" spans="1:16" x14ac:dyDescent="0.35">
      <c r="A126" t="s">
        <v>278</v>
      </c>
      <c r="B126" t="s">
        <v>444</v>
      </c>
      <c r="C126" t="s">
        <v>441</v>
      </c>
      <c r="D126" t="s">
        <v>71</v>
      </c>
      <c r="E126">
        <v>19</v>
      </c>
      <c r="F126">
        <v>1</v>
      </c>
      <c r="G126">
        <v>67</v>
      </c>
      <c r="H126">
        <v>3</v>
      </c>
      <c r="I126" t="s">
        <v>504</v>
      </c>
      <c r="J126" t="s">
        <v>152</v>
      </c>
      <c r="K126" t="s">
        <v>92</v>
      </c>
      <c r="L126" s="1" t="str">
        <f>HYPERLINK("https://ovidsp.ovid.com/ovidweb.cgi?T=JS&amp;NEWS=n&amp;CSC=Y&amp;PAGE=toc&amp;D=yrovft&amp;AN=00001344-000000000-00000","https://ovidsp.ovid.com/ovidweb.cgi?T=JS&amp;NEWS=n&amp;CSC=Y&amp;PAGE=toc&amp;D=yrovft&amp;AN=00001344-000000000-00000")</f>
        <v>https://ovidsp.ovid.com/ovidweb.cgi?T=JS&amp;NEWS=n&amp;CSC=Y&amp;PAGE=toc&amp;D=yrovft&amp;AN=00001344-000000000-00000</v>
      </c>
      <c r="M126" t="s">
        <v>827</v>
      </c>
      <c r="N126" t="s">
        <v>697</v>
      </c>
      <c r="O126" t="b">
        <v>1</v>
      </c>
      <c r="P126" t="s">
        <v>378</v>
      </c>
    </row>
    <row r="127" spans="1:16" x14ac:dyDescent="0.35">
      <c r="A127" t="s">
        <v>608</v>
      </c>
      <c r="B127" t="s">
        <v>778</v>
      </c>
      <c r="C127" t="s">
        <v>208</v>
      </c>
      <c r="D127" t="s">
        <v>0</v>
      </c>
      <c r="E127">
        <v>1</v>
      </c>
      <c r="F127">
        <v>1</v>
      </c>
      <c r="G127">
        <v>22</v>
      </c>
      <c r="H127">
        <v>4</v>
      </c>
      <c r="I127" t="s">
        <v>187</v>
      </c>
      <c r="J127" t="s">
        <v>515</v>
      </c>
      <c r="K127" t="s">
        <v>580</v>
      </c>
      <c r="L127" s="1" t="str">
        <f>HYPERLINK("https://ovidsp.ovid.com/ovidweb.cgi?T=JS&amp;NEWS=n&amp;CSC=Y&amp;PAGE=toc&amp;D=yrovft&amp;AN=00063906-000000000-00000","https://ovidsp.ovid.com/ovidweb.cgi?T=JS&amp;NEWS=n&amp;CSC=Y&amp;PAGE=toc&amp;D=yrovft&amp;AN=00063906-000000000-00000")</f>
        <v>https://ovidsp.ovid.com/ovidweb.cgi?T=JS&amp;NEWS=n&amp;CSC=Y&amp;PAGE=toc&amp;D=yrovft&amp;AN=00063906-000000000-00000</v>
      </c>
      <c r="M127" t="s">
        <v>827</v>
      </c>
      <c r="N127" t="s">
        <v>623</v>
      </c>
      <c r="O127" t="b">
        <v>1</v>
      </c>
      <c r="P127" t="s">
        <v>606</v>
      </c>
    </row>
    <row r="128" spans="1:16" x14ac:dyDescent="0.35">
      <c r="A128" t="s">
        <v>94</v>
      </c>
      <c r="B128" t="s">
        <v>649</v>
      </c>
      <c r="C128" t="s">
        <v>8</v>
      </c>
      <c r="D128" t="s">
        <v>71</v>
      </c>
      <c r="E128">
        <v>18</v>
      </c>
      <c r="F128">
        <v>1</v>
      </c>
      <c r="G128">
        <v>43</v>
      </c>
      <c r="H128">
        <v>1</v>
      </c>
      <c r="I128" t="s">
        <v>282</v>
      </c>
      <c r="J128" t="s">
        <v>122</v>
      </c>
      <c r="K128" t="s">
        <v>908</v>
      </c>
      <c r="L128" s="1" t="str">
        <f>HYPERLINK("https://ovidsp.ovid.com/ovidweb.cgi?T=JS&amp;NEWS=n&amp;CSC=Y&amp;PAGE=toc&amp;D=yrovft&amp;AN=01429396-000000000-00000","https://ovidsp.ovid.com/ovidweb.cgi?T=JS&amp;NEWS=n&amp;CSC=Y&amp;PAGE=toc&amp;D=yrovft&amp;AN=01429396-000000000-00000")</f>
        <v>https://ovidsp.ovid.com/ovidweb.cgi?T=JS&amp;NEWS=n&amp;CSC=Y&amp;PAGE=toc&amp;D=yrovft&amp;AN=01429396-000000000-00000</v>
      </c>
      <c r="M128" t="s">
        <v>827</v>
      </c>
      <c r="N128" t="s">
        <v>161</v>
      </c>
      <c r="O128" t="b">
        <v>1</v>
      </c>
      <c r="P128" t="s">
        <v>281</v>
      </c>
    </row>
    <row r="129" spans="1:16" x14ac:dyDescent="0.35">
      <c r="A129" t="s">
        <v>32</v>
      </c>
      <c r="B129" t="s">
        <v>940</v>
      </c>
      <c r="C129" t="s">
        <v>827</v>
      </c>
      <c r="D129" t="s">
        <v>71</v>
      </c>
      <c r="E129">
        <v>1</v>
      </c>
      <c r="F129">
        <v>1</v>
      </c>
      <c r="G129">
        <v>30</v>
      </c>
      <c r="H129">
        <v>4</v>
      </c>
      <c r="I129" t="s">
        <v>755</v>
      </c>
      <c r="J129" t="s">
        <v>610</v>
      </c>
      <c r="K129" t="s">
        <v>729</v>
      </c>
      <c r="L129" s="1" t="str">
        <f>HYPERLINK("https://ovidsp.ovid.com/ovidweb.cgi?T=JS&amp;NEWS=n&amp;CSC=Y&amp;PAGE=toc&amp;D=yrovft&amp;AN=01435748-000000000-00000","https://ovidsp.ovid.com/ovidweb.cgi?T=JS&amp;NEWS=n&amp;CSC=Y&amp;PAGE=toc&amp;D=yrovft&amp;AN=01435748-000000000-00000")</f>
        <v>https://ovidsp.ovid.com/ovidweb.cgi?T=JS&amp;NEWS=n&amp;CSC=Y&amp;PAGE=toc&amp;D=yrovft&amp;AN=01435748-000000000-00000</v>
      </c>
      <c r="M129" t="s">
        <v>827</v>
      </c>
      <c r="N129" t="s">
        <v>635</v>
      </c>
      <c r="O129" t="b">
        <v>0</v>
      </c>
      <c r="P129" t="s">
        <v>827</v>
      </c>
    </row>
    <row r="130" spans="1:16" x14ac:dyDescent="0.35">
      <c r="A130" t="s">
        <v>953</v>
      </c>
      <c r="B130" t="s">
        <v>949</v>
      </c>
      <c r="C130" t="s">
        <v>905</v>
      </c>
      <c r="D130" t="s">
        <v>71</v>
      </c>
      <c r="E130">
        <v>1</v>
      </c>
      <c r="F130">
        <v>0</v>
      </c>
      <c r="G130">
        <v>8</v>
      </c>
      <c r="H130">
        <v>3</v>
      </c>
      <c r="I130" t="s">
        <v>688</v>
      </c>
      <c r="J130" t="s">
        <v>724</v>
      </c>
      <c r="K130" t="s">
        <v>167</v>
      </c>
      <c r="L130" s="1" t="str">
        <f>HYPERLINK("https://ovidsp.ovid.com/ovidweb.cgi?T=JS&amp;NEWS=n&amp;CSC=Y&amp;PAGE=toc&amp;D=yrovft&amp;AN=01857015-000000000-00000","https://ovidsp.ovid.com/ovidweb.cgi?T=JS&amp;NEWS=n&amp;CSC=Y&amp;PAGE=toc&amp;D=yrovft&amp;AN=01857015-000000000-00000")</f>
        <v>https://ovidsp.ovid.com/ovidweb.cgi?T=JS&amp;NEWS=n&amp;CSC=Y&amp;PAGE=toc&amp;D=yrovft&amp;AN=01857015-000000000-00000</v>
      </c>
      <c r="M130" t="s">
        <v>827</v>
      </c>
      <c r="N130" t="s">
        <v>323</v>
      </c>
      <c r="O130" t="b">
        <v>1</v>
      </c>
      <c r="P130" t="s">
        <v>448</v>
      </c>
    </row>
    <row r="131" spans="1:16" x14ac:dyDescent="0.35">
      <c r="A131" t="s">
        <v>769</v>
      </c>
      <c r="B131" t="s">
        <v>126</v>
      </c>
      <c r="C131" t="s">
        <v>458</v>
      </c>
      <c r="D131" t="s">
        <v>71</v>
      </c>
      <c r="E131">
        <v>34</v>
      </c>
      <c r="F131">
        <v>1</v>
      </c>
      <c r="G131">
        <v>37</v>
      </c>
      <c r="H131">
        <v>4</v>
      </c>
      <c r="I131" t="s">
        <v>114</v>
      </c>
      <c r="J131" t="s">
        <v>625</v>
      </c>
      <c r="K131" t="s">
        <v>948</v>
      </c>
      <c r="L131" s="1" t="str">
        <f>HYPERLINK("https://ovidsp.ovid.com/ovidweb.cgi?T=JS&amp;NEWS=n&amp;CSC=Y&amp;PAGE=toc&amp;D=yrovft&amp;AN=02112926-000000000-00000","https://ovidsp.ovid.com/ovidweb.cgi?T=JS&amp;NEWS=n&amp;CSC=Y&amp;PAGE=toc&amp;D=yrovft&amp;AN=02112926-000000000-00000")</f>
        <v>https://ovidsp.ovid.com/ovidweb.cgi?T=JS&amp;NEWS=n&amp;CSC=Y&amp;PAGE=toc&amp;D=yrovft&amp;AN=02112926-000000000-00000</v>
      </c>
      <c r="M131" t="s">
        <v>827</v>
      </c>
      <c r="N131" t="s">
        <v>614</v>
      </c>
      <c r="O131" t="b">
        <v>1</v>
      </c>
      <c r="P131" t="s">
        <v>987</v>
      </c>
    </row>
    <row r="132" spans="1:16" x14ac:dyDescent="0.35">
      <c r="A132" t="s">
        <v>577</v>
      </c>
      <c r="B132" t="s">
        <v>675</v>
      </c>
      <c r="C132" t="s">
        <v>265</v>
      </c>
      <c r="D132" t="s">
        <v>71</v>
      </c>
      <c r="E132">
        <v>5</v>
      </c>
      <c r="F132">
        <v>1</v>
      </c>
      <c r="G132">
        <v>33</v>
      </c>
      <c r="H132">
        <v>4</v>
      </c>
      <c r="I132" t="s">
        <v>544</v>
      </c>
      <c r="J132" t="s">
        <v>230</v>
      </c>
      <c r="K132" t="s">
        <v>580</v>
      </c>
      <c r="L132" s="1" t="str">
        <f>HYPERLINK("https://ovidsp.ovid.com/ovidweb.cgi?T=JS&amp;NEWS=n&amp;CSC=Y&amp;PAGE=toc&amp;D=yrovft&amp;AN=00012097-000000000-00000","https://ovidsp.ovid.com/ovidweb.cgi?T=JS&amp;NEWS=n&amp;CSC=Y&amp;PAGE=toc&amp;D=yrovft&amp;AN=00012097-000000000-00000")</f>
        <v>https://ovidsp.ovid.com/ovidweb.cgi?T=JS&amp;NEWS=n&amp;CSC=Y&amp;PAGE=toc&amp;D=yrovft&amp;AN=00012097-000000000-00000</v>
      </c>
      <c r="M132" t="s">
        <v>827</v>
      </c>
      <c r="N132" t="s">
        <v>225</v>
      </c>
      <c r="O132" t="b">
        <v>1</v>
      </c>
      <c r="P132" t="s">
        <v>613</v>
      </c>
    </row>
    <row r="133" spans="1:16" x14ac:dyDescent="0.35">
      <c r="A133" t="s">
        <v>867</v>
      </c>
      <c r="B133" t="s">
        <v>527</v>
      </c>
      <c r="C133" t="s">
        <v>460</v>
      </c>
      <c r="D133" t="s">
        <v>71</v>
      </c>
      <c r="E133">
        <v>39</v>
      </c>
      <c r="F133">
        <v>1</v>
      </c>
      <c r="G133">
        <v>53</v>
      </c>
      <c r="H133">
        <v>2</v>
      </c>
      <c r="I133" t="s">
        <v>928</v>
      </c>
      <c r="J133" t="s">
        <v>893</v>
      </c>
      <c r="K133" t="s">
        <v>908</v>
      </c>
      <c r="L133" s="1" t="str">
        <f>HYPERLINK("https://ovidsp.ovid.com/ovidweb.cgi?T=JS&amp;NEWS=n&amp;CSC=Y&amp;PAGE=toc&amp;D=yrovft&amp;AN=01369760-000000000-00000","https://ovidsp.ovid.com/ovidweb.cgi?T=JS&amp;NEWS=n&amp;CSC=Y&amp;PAGE=toc&amp;D=yrovft&amp;AN=01369760-000000000-00000")</f>
        <v>https://ovidsp.ovid.com/ovidweb.cgi?T=JS&amp;NEWS=n&amp;CSC=Y&amp;PAGE=toc&amp;D=yrovft&amp;AN=01369760-000000000-00000</v>
      </c>
      <c r="M133" t="s">
        <v>827</v>
      </c>
      <c r="N133" t="s">
        <v>283</v>
      </c>
      <c r="O133" t="b">
        <v>1</v>
      </c>
      <c r="P133" t="s">
        <v>394</v>
      </c>
    </row>
    <row r="134" spans="1:16" x14ac:dyDescent="0.35">
      <c r="A134" t="s">
        <v>927</v>
      </c>
      <c r="B134" t="s">
        <v>113</v>
      </c>
      <c r="C134" t="s">
        <v>466</v>
      </c>
      <c r="D134" t="s">
        <v>71</v>
      </c>
      <c r="E134">
        <v>1</v>
      </c>
      <c r="F134">
        <v>20130800</v>
      </c>
      <c r="G134">
        <v>9</v>
      </c>
      <c r="H134">
        <v>2</v>
      </c>
      <c r="I134" t="s">
        <v>650</v>
      </c>
      <c r="J134" t="s">
        <v>785</v>
      </c>
      <c r="K134" t="s">
        <v>626</v>
      </c>
      <c r="L134" s="1" t="str">
        <f>HYPERLINK("https://ovidsp.ovid.com/ovidweb.cgi?T=JS&amp;NEWS=n&amp;CSC=Y&amp;PAGE=toc&amp;D=yrovft&amp;AN=01756938-000000000-00000","https://ovidsp.ovid.com/ovidweb.cgi?T=JS&amp;NEWS=n&amp;CSC=Y&amp;PAGE=toc&amp;D=yrovft&amp;AN=01756938-000000000-00000")</f>
        <v>https://ovidsp.ovid.com/ovidweb.cgi?T=JS&amp;NEWS=n&amp;CSC=Y&amp;PAGE=toc&amp;D=yrovft&amp;AN=01756938-000000000-00000</v>
      </c>
      <c r="M134" t="s">
        <v>827</v>
      </c>
      <c r="N134" t="s">
        <v>407</v>
      </c>
      <c r="O134" t="b">
        <v>1</v>
      </c>
      <c r="P134" t="s">
        <v>445</v>
      </c>
    </row>
    <row r="135" spans="1:16" x14ac:dyDescent="0.35">
      <c r="A135" t="s">
        <v>408</v>
      </c>
      <c r="B135" t="s">
        <v>586</v>
      </c>
      <c r="C135" t="s">
        <v>721</v>
      </c>
      <c r="D135" t="s">
        <v>71</v>
      </c>
      <c r="E135">
        <v>1</v>
      </c>
      <c r="F135" t="s">
        <v>128</v>
      </c>
      <c r="G135">
        <v>11</v>
      </c>
      <c r="H135">
        <v>3</v>
      </c>
      <c r="I135" t="s">
        <v>165</v>
      </c>
      <c r="J135" t="s">
        <v>125</v>
      </c>
      <c r="K135" t="s">
        <v>92</v>
      </c>
      <c r="L135" s="1" t="str">
        <f>HYPERLINK("https://ovidsp.ovid.com/ovidweb.cgi?T=JS&amp;NEWS=n&amp;CSC=Y&amp;PAGE=toc&amp;D=yrovft&amp;AN=01438461-000000000-00000","https://ovidsp.ovid.com/ovidweb.cgi?T=JS&amp;NEWS=n&amp;CSC=Y&amp;PAGE=toc&amp;D=yrovft&amp;AN=01438461-000000000-00000")</f>
        <v>https://ovidsp.ovid.com/ovidweb.cgi?T=JS&amp;NEWS=n&amp;CSC=Y&amp;PAGE=toc&amp;D=yrovft&amp;AN=01438461-000000000-00000</v>
      </c>
      <c r="M135" t="s">
        <v>827</v>
      </c>
      <c r="N135" t="s">
        <v>817</v>
      </c>
      <c r="O135" t="b">
        <v>1</v>
      </c>
      <c r="P135" t="s">
        <v>116</v>
      </c>
    </row>
    <row r="136" spans="1:16" x14ac:dyDescent="0.35">
      <c r="A136" t="s">
        <v>189</v>
      </c>
      <c r="B136" t="s">
        <v>827</v>
      </c>
      <c r="C136" t="s">
        <v>232</v>
      </c>
      <c r="D136" t="s">
        <v>71</v>
      </c>
      <c r="E136">
        <v>1</v>
      </c>
      <c r="F136">
        <v>1</v>
      </c>
      <c r="G136">
        <v>1</v>
      </c>
      <c r="H136">
        <v>3</v>
      </c>
      <c r="I136" t="s">
        <v>217</v>
      </c>
      <c r="J136" t="s">
        <v>908</v>
      </c>
      <c r="K136" t="s">
        <v>908</v>
      </c>
      <c r="L136" s="1" t="str">
        <f>HYPERLINK("https://ovidsp.ovid.com/ovidweb.cgi?T=JS&amp;NEWS=n&amp;CSC=Y&amp;PAGE=toc&amp;D=yrovft&amp;AN=02272798-000000000-00000","https://ovidsp.ovid.com/ovidweb.cgi?T=JS&amp;NEWS=n&amp;CSC=Y&amp;PAGE=toc&amp;D=yrovft&amp;AN=02272798-000000000-00000")</f>
        <v>https://ovidsp.ovid.com/ovidweb.cgi?T=JS&amp;NEWS=n&amp;CSC=Y&amp;PAGE=toc&amp;D=yrovft&amp;AN=02272798-000000000-00000</v>
      </c>
      <c r="M136" t="s">
        <v>827</v>
      </c>
      <c r="N136" t="s">
        <v>750</v>
      </c>
      <c r="O136" t="b">
        <v>1</v>
      </c>
      <c r="P136" t="s">
        <v>835</v>
      </c>
    </row>
    <row r="137" spans="1:16" x14ac:dyDescent="0.35">
      <c r="A137" t="s">
        <v>194</v>
      </c>
      <c r="B137" t="s">
        <v>647</v>
      </c>
      <c r="C137" t="s">
        <v>293</v>
      </c>
      <c r="D137" t="s">
        <v>71</v>
      </c>
      <c r="E137">
        <v>1</v>
      </c>
      <c r="F137" t="s">
        <v>128</v>
      </c>
      <c r="G137">
        <v>7</v>
      </c>
      <c r="H137">
        <v>3</v>
      </c>
      <c r="I137" t="s">
        <v>763</v>
      </c>
      <c r="J137" t="s">
        <v>218</v>
      </c>
      <c r="K137" t="s">
        <v>92</v>
      </c>
      <c r="L137" s="1" t="str">
        <f>HYPERLINK("https://ovidsp.ovid.com/ovidweb.cgi?T=JS&amp;NEWS=n&amp;CSC=Y&amp;PAGE=toc&amp;D=yrovft&amp;AN=01879014-000000000-00000","https://ovidsp.ovid.com/ovidweb.cgi?T=JS&amp;NEWS=n&amp;CSC=Y&amp;PAGE=toc&amp;D=yrovft&amp;AN=01879014-000000000-00000")</f>
        <v>https://ovidsp.ovid.com/ovidweb.cgi?T=JS&amp;NEWS=n&amp;CSC=Y&amp;PAGE=toc&amp;D=yrovft&amp;AN=01879014-000000000-00000</v>
      </c>
      <c r="M137" t="s">
        <v>827</v>
      </c>
      <c r="N137" t="s">
        <v>947</v>
      </c>
      <c r="O137" t="b">
        <v>1</v>
      </c>
      <c r="P137" t="s">
        <v>942</v>
      </c>
    </row>
    <row r="138" spans="1:16" x14ac:dyDescent="0.35">
      <c r="A138" t="s">
        <v>951</v>
      </c>
      <c r="B138" t="s">
        <v>562</v>
      </c>
      <c r="C138" t="s">
        <v>13</v>
      </c>
      <c r="D138" t="s">
        <v>71</v>
      </c>
      <c r="E138">
        <v>58</v>
      </c>
      <c r="F138">
        <v>1</v>
      </c>
      <c r="G138">
        <v>79</v>
      </c>
      <c r="H138" t="s">
        <v>865</v>
      </c>
      <c r="I138" t="s">
        <v>604</v>
      </c>
      <c r="J138" t="s">
        <v>304</v>
      </c>
      <c r="K138" t="s">
        <v>140</v>
      </c>
      <c r="L138" s="1" t="str">
        <f>HYPERLINK("https://ovidsp.ovid.com/ovidweb.cgi?T=JS&amp;NEWS=n&amp;CSC=Y&amp;PAGE=toc&amp;D=yrovft&amp;AN=00060877-000000000-00000","https://ovidsp.ovid.com/ovidweb.cgi?T=JS&amp;NEWS=n&amp;CSC=Y&amp;PAGE=toc&amp;D=yrovft&amp;AN=00060877-000000000-00000")</f>
        <v>https://ovidsp.ovid.com/ovidweb.cgi?T=JS&amp;NEWS=n&amp;CSC=Y&amp;PAGE=toc&amp;D=yrovft&amp;AN=00060877-000000000-00000</v>
      </c>
      <c r="M138" t="s">
        <v>827</v>
      </c>
      <c r="N138" t="s">
        <v>221</v>
      </c>
      <c r="O138" t="b">
        <v>1</v>
      </c>
      <c r="P138" t="s">
        <v>459</v>
      </c>
    </row>
    <row r="139" spans="1:16" x14ac:dyDescent="0.35">
      <c r="A139" t="s">
        <v>508</v>
      </c>
      <c r="B139" t="s">
        <v>827</v>
      </c>
      <c r="C139" t="s">
        <v>821</v>
      </c>
      <c r="D139" t="s">
        <v>71</v>
      </c>
      <c r="E139">
        <v>1</v>
      </c>
      <c r="F139">
        <v>1</v>
      </c>
      <c r="G139">
        <v>13</v>
      </c>
      <c r="H139">
        <v>3</v>
      </c>
      <c r="I139" t="s">
        <v>961</v>
      </c>
      <c r="J139" t="s">
        <v>48</v>
      </c>
      <c r="K139" t="s">
        <v>924</v>
      </c>
      <c r="L139" s="1" t="str">
        <f>HYPERLINK("https://ovidsp.ovid.com/ovidweb.cgi?T=JS&amp;NEWS=n&amp;CSC=Y&amp;PAGE=toc&amp;D=yrovft&amp;AN=01181826-000000000-00000","https://ovidsp.ovid.com/ovidweb.cgi?T=JS&amp;NEWS=n&amp;CSC=Y&amp;PAGE=toc&amp;D=yrovft&amp;AN=01181826-000000000-00000")</f>
        <v>https://ovidsp.ovid.com/ovidweb.cgi?T=JS&amp;NEWS=n&amp;CSC=Y&amp;PAGE=toc&amp;D=yrovft&amp;AN=01181826-000000000-00000</v>
      </c>
      <c r="M139" t="s">
        <v>827</v>
      </c>
      <c r="N139" t="s">
        <v>366</v>
      </c>
      <c r="O139" t="b">
        <v>0</v>
      </c>
      <c r="P139" t="s">
        <v>827</v>
      </c>
    </row>
    <row r="140" spans="1:16" x14ac:dyDescent="0.35">
      <c r="A140" t="s">
        <v>430</v>
      </c>
      <c r="B140" t="s">
        <v>200</v>
      </c>
      <c r="C140" t="s">
        <v>774</v>
      </c>
      <c r="D140" t="s">
        <v>71</v>
      </c>
      <c r="E140">
        <v>13</v>
      </c>
      <c r="F140">
        <v>1</v>
      </c>
      <c r="G140">
        <v>50</v>
      </c>
      <c r="H140">
        <v>3</v>
      </c>
      <c r="I140" t="s">
        <v>541</v>
      </c>
      <c r="J140" t="s">
        <v>451</v>
      </c>
      <c r="K140" t="s">
        <v>167</v>
      </c>
      <c r="L140" s="1" t="str">
        <f>HYPERLINK("https://ovidsp.ovid.com/ovidweb.cgi?T=JS&amp;NEWS=n&amp;CSC=Y&amp;PAGE=toc&amp;D=yrovft&amp;AN=00011905-000000000-00000","https://ovidsp.ovid.com/ovidweb.cgi?T=JS&amp;NEWS=n&amp;CSC=Y&amp;PAGE=toc&amp;D=yrovft&amp;AN=00011905-000000000-00000")</f>
        <v>https://ovidsp.ovid.com/ovidweb.cgi?T=JS&amp;NEWS=n&amp;CSC=Y&amp;PAGE=toc&amp;D=yrovft&amp;AN=00011905-000000000-00000</v>
      </c>
      <c r="M140" t="s">
        <v>827</v>
      </c>
      <c r="N140" t="s">
        <v>456</v>
      </c>
      <c r="O140" t="b">
        <v>1</v>
      </c>
      <c r="P140" t="s">
        <v>164</v>
      </c>
    </row>
    <row r="141" spans="1:16" x14ac:dyDescent="0.35">
      <c r="A141" t="s">
        <v>326</v>
      </c>
      <c r="B141" t="s">
        <v>89</v>
      </c>
      <c r="C141" t="s">
        <v>827</v>
      </c>
      <c r="D141" t="s">
        <v>71</v>
      </c>
      <c r="E141">
        <v>19</v>
      </c>
      <c r="F141">
        <v>4</v>
      </c>
      <c r="G141">
        <v>69</v>
      </c>
      <c r="H141">
        <v>6</v>
      </c>
      <c r="I141" t="s">
        <v>263</v>
      </c>
      <c r="J141" t="s">
        <v>651</v>
      </c>
      <c r="K141" t="s">
        <v>267</v>
      </c>
      <c r="L141" s="1" t="str">
        <f>HYPERLINK("https://ovidsp.ovid.com/ovidweb.cgi?T=JS&amp;NEWS=n&amp;CSC=Y&amp;PAGE=toc&amp;D=yrovft&amp;AN=00032378-000000000-00000","https://ovidsp.ovid.com/ovidweb.cgi?T=JS&amp;NEWS=n&amp;CSC=Y&amp;PAGE=toc&amp;D=yrovft&amp;AN=00032378-000000000-00000")</f>
        <v>https://ovidsp.ovid.com/ovidweb.cgi?T=JS&amp;NEWS=n&amp;CSC=Y&amp;PAGE=toc&amp;D=yrovft&amp;AN=00032378-000000000-00000</v>
      </c>
      <c r="M141" t="s">
        <v>827</v>
      </c>
      <c r="N141" t="s">
        <v>536</v>
      </c>
      <c r="O141" t="b">
        <v>0</v>
      </c>
      <c r="P141" t="s">
        <v>827</v>
      </c>
    </row>
    <row r="142" spans="1:16" x14ac:dyDescent="0.35">
      <c r="A142" t="s">
        <v>47</v>
      </c>
      <c r="B142" t="s">
        <v>575</v>
      </c>
      <c r="C142" t="s">
        <v>827</v>
      </c>
      <c r="D142" t="s">
        <v>71</v>
      </c>
      <c r="E142">
        <v>1</v>
      </c>
      <c r="F142">
        <v>1</v>
      </c>
      <c r="G142">
        <v>15</v>
      </c>
      <c r="H142" t="s">
        <v>974</v>
      </c>
      <c r="I142" t="s">
        <v>803</v>
      </c>
      <c r="J142" t="s">
        <v>500</v>
      </c>
      <c r="K142" t="s">
        <v>952</v>
      </c>
      <c r="L142" s="1" t="str">
        <f>HYPERLINK("https://ovidsp.ovid.com/ovidweb.cgi?T=JS&amp;NEWS=n&amp;CSC=Y&amp;PAGE=toc&amp;D=yrovft&amp;AN=00215413-000000000-00000","https://ovidsp.ovid.com/ovidweb.cgi?T=JS&amp;NEWS=n&amp;CSC=Y&amp;PAGE=toc&amp;D=yrovft&amp;AN=00215413-000000000-00000")</f>
        <v>https://ovidsp.ovid.com/ovidweb.cgi?T=JS&amp;NEWS=n&amp;CSC=Y&amp;PAGE=toc&amp;D=yrovft&amp;AN=00215413-000000000-00000</v>
      </c>
      <c r="M142" t="s">
        <v>827</v>
      </c>
      <c r="N142" t="s">
        <v>269</v>
      </c>
      <c r="O142" t="b">
        <v>0</v>
      </c>
      <c r="P142" t="s">
        <v>827</v>
      </c>
    </row>
    <row r="143" spans="1:16" x14ac:dyDescent="0.35">
      <c r="A143" t="s">
        <v>329</v>
      </c>
      <c r="B143" t="s">
        <v>35</v>
      </c>
      <c r="C143" t="s">
        <v>827</v>
      </c>
      <c r="D143" t="s">
        <v>71</v>
      </c>
      <c r="E143">
        <v>16</v>
      </c>
      <c r="F143">
        <v>1</v>
      </c>
      <c r="G143">
        <v>19</v>
      </c>
      <c r="H143">
        <v>4</v>
      </c>
      <c r="I143" t="s">
        <v>615</v>
      </c>
      <c r="J143" t="s">
        <v>220</v>
      </c>
      <c r="K143" t="s">
        <v>651</v>
      </c>
      <c r="L143" s="1" t="str">
        <f>HYPERLINK("https://ovidsp.ovid.com/ovidweb.cgi?T=JS&amp;NEWS=n&amp;CSC=Y&amp;PAGE=toc&amp;D=yrovft&amp;AN=00115848-000000000-00000","https://ovidsp.ovid.com/ovidweb.cgi?T=JS&amp;NEWS=n&amp;CSC=Y&amp;PAGE=toc&amp;D=yrovft&amp;AN=00115848-000000000-00000")</f>
        <v>https://ovidsp.ovid.com/ovidweb.cgi?T=JS&amp;NEWS=n&amp;CSC=Y&amp;PAGE=toc&amp;D=yrovft&amp;AN=00115848-000000000-00000</v>
      </c>
      <c r="M143" t="s">
        <v>827</v>
      </c>
      <c r="N143" t="s">
        <v>359</v>
      </c>
      <c r="O143" t="b">
        <v>0</v>
      </c>
      <c r="P143" t="s">
        <v>827</v>
      </c>
    </row>
    <row r="144" spans="1:16" x14ac:dyDescent="0.35">
      <c r="A144" t="s">
        <v>157</v>
      </c>
      <c r="B144" t="s">
        <v>827</v>
      </c>
      <c r="C144" t="s">
        <v>576</v>
      </c>
      <c r="D144" t="s">
        <v>71</v>
      </c>
      <c r="E144">
        <v>1</v>
      </c>
      <c r="F144">
        <v>1</v>
      </c>
      <c r="G144">
        <v>2</v>
      </c>
      <c r="H144">
        <v>3</v>
      </c>
      <c r="I144" t="s">
        <v>203</v>
      </c>
      <c r="J144" t="s">
        <v>893</v>
      </c>
      <c r="K144" t="s">
        <v>813</v>
      </c>
      <c r="L144" s="1" t="str">
        <f>HYPERLINK("https://ovidsp.ovid.com/ovidweb.cgi?T=JS&amp;NEWS=n&amp;CSC=Y&amp;PAGE=toc&amp;D=yrovft&amp;AN=01567543-000000000-00000","https://ovidsp.ovid.com/ovidweb.cgi?T=JS&amp;NEWS=n&amp;CSC=Y&amp;PAGE=toc&amp;D=yrovft&amp;AN=01567543-000000000-00000")</f>
        <v>https://ovidsp.ovid.com/ovidweb.cgi?T=JS&amp;NEWS=n&amp;CSC=Y&amp;PAGE=toc&amp;D=yrovft&amp;AN=01567543-000000000-00000</v>
      </c>
      <c r="M144" t="s">
        <v>827</v>
      </c>
      <c r="N144" t="s">
        <v>703</v>
      </c>
      <c r="O144" t="b">
        <v>0</v>
      </c>
      <c r="P144" t="s">
        <v>827</v>
      </c>
    </row>
    <row r="145" spans="1:16" x14ac:dyDescent="0.35">
      <c r="A145" t="s">
        <v>322</v>
      </c>
      <c r="B145" t="s">
        <v>619</v>
      </c>
      <c r="C145" t="s">
        <v>619</v>
      </c>
      <c r="D145" t="s">
        <v>71</v>
      </c>
      <c r="E145">
        <v>1</v>
      </c>
      <c r="F145">
        <v>1</v>
      </c>
      <c r="G145">
        <v>5</v>
      </c>
      <c r="H145">
        <v>2</v>
      </c>
      <c r="I145" t="s">
        <v>362</v>
      </c>
      <c r="J145" t="s">
        <v>63</v>
      </c>
      <c r="K145" t="s">
        <v>813</v>
      </c>
      <c r="L145" s="1" t="str">
        <f>HYPERLINK("https://ovidsp.ovid.com/ovidweb.cgi?T=JS&amp;NEWS=n&amp;CSC=Y&amp;PAGE=toc&amp;D=yrovft&amp;AN=01267499-000000000-00000","https://ovidsp.ovid.com/ovidweb.cgi?T=JS&amp;NEWS=n&amp;CSC=Y&amp;PAGE=toc&amp;D=yrovft&amp;AN=01267499-000000000-00000")</f>
        <v>https://ovidsp.ovid.com/ovidweb.cgi?T=JS&amp;NEWS=n&amp;CSC=Y&amp;PAGE=toc&amp;D=yrovft&amp;AN=01267499-000000000-00000</v>
      </c>
      <c r="M145" t="s">
        <v>827</v>
      </c>
      <c r="N145" t="s">
        <v>174</v>
      </c>
      <c r="O145" t="b">
        <v>0</v>
      </c>
      <c r="P145" t="s">
        <v>827</v>
      </c>
    </row>
    <row r="146" spans="1:16" x14ac:dyDescent="0.35">
      <c r="A146" t="s">
        <v>708</v>
      </c>
      <c r="B146" t="s">
        <v>172</v>
      </c>
      <c r="C146" t="s">
        <v>373</v>
      </c>
      <c r="D146" t="s">
        <v>71</v>
      </c>
      <c r="E146">
        <v>1</v>
      </c>
      <c r="F146">
        <v>1</v>
      </c>
      <c r="G146">
        <v>24</v>
      </c>
      <c r="H146">
        <v>4</v>
      </c>
      <c r="I146" t="s">
        <v>935</v>
      </c>
      <c r="J146" t="s">
        <v>495</v>
      </c>
      <c r="K146" t="s">
        <v>848</v>
      </c>
      <c r="L146" s="1" t="str">
        <f>HYPERLINK("https://ovidsp.ovid.com/ovidweb.cgi?T=JS&amp;NEWS=n&amp;CSC=Y&amp;PAGE=toc&amp;D=yrovft&amp;AN=01709763-000000000-00000","https://ovidsp.ovid.com/ovidweb.cgi?T=JS&amp;NEWS=n&amp;CSC=Y&amp;PAGE=toc&amp;D=yrovft&amp;AN=01709763-000000000-00000")</f>
        <v>https://ovidsp.ovid.com/ovidweb.cgi?T=JS&amp;NEWS=n&amp;CSC=Y&amp;PAGE=toc&amp;D=yrovft&amp;AN=01709763-000000000-00000</v>
      </c>
      <c r="M146" t="s">
        <v>827</v>
      </c>
      <c r="N146" t="s">
        <v>781</v>
      </c>
      <c r="O146" t="b">
        <v>1</v>
      </c>
      <c r="P146" t="s">
        <v>383</v>
      </c>
    </row>
    <row r="147" spans="1:16" x14ac:dyDescent="0.35">
      <c r="A147" t="s">
        <v>969</v>
      </c>
      <c r="B147" t="s">
        <v>121</v>
      </c>
      <c r="C147" t="s">
        <v>215</v>
      </c>
      <c r="D147" t="s">
        <v>71</v>
      </c>
      <c r="E147">
        <v>6</v>
      </c>
      <c r="F147">
        <v>1</v>
      </c>
      <c r="G147">
        <v>12</v>
      </c>
      <c r="H147">
        <v>2</v>
      </c>
      <c r="I147" t="s">
        <v>404</v>
      </c>
      <c r="J147" t="s">
        <v>36</v>
      </c>
      <c r="K147" t="s">
        <v>784</v>
      </c>
      <c r="L147" s="1" t="str">
        <f>HYPERLINK("https://ovidsp.ovid.com/ovidweb.cgi?T=JS&amp;NEWS=n&amp;CSC=Y&amp;PAGE=toc&amp;D=yrovft&amp;AN=00734709-000000000-00000","https://ovidsp.ovid.com/ovidweb.cgi?T=JS&amp;NEWS=n&amp;CSC=Y&amp;PAGE=toc&amp;D=yrovft&amp;AN=00734709-000000000-00000")</f>
        <v>https://ovidsp.ovid.com/ovidweb.cgi?T=JS&amp;NEWS=n&amp;CSC=Y&amp;PAGE=toc&amp;D=yrovft&amp;AN=00734709-000000000-00000</v>
      </c>
      <c r="M147" t="s">
        <v>827</v>
      </c>
      <c r="N147" t="s">
        <v>528</v>
      </c>
      <c r="O147" t="b">
        <v>0</v>
      </c>
      <c r="P147" t="s">
        <v>827</v>
      </c>
    </row>
    <row r="148" spans="1:16" x14ac:dyDescent="0.35">
      <c r="A148" t="s">
        <v>133</v>
      </c>
      <c r="B148" t="s">
        <v>78</v>
      </c>
      <c r="C148" t="s">
        <v>634</v>
      </c>
      <c r="D148" t="s">
        <v>71</v>
      </c>
      <c r="E148">
        <v>0</v>
      </c>
      <c r="F148">
        <v>1</v>
      </c>
      <c r="G148">
        <v>16</v>
      </c>
      <c r="H148">
        <v>3</v>
      </c>
      <c r="I148" t="s">
        <v>124</v>
      </c>
      <c r="J148" t="s">
        <v>771</v>
      </c>
      <c r="K148" t="s">
        <v>92</v>
      </c>
      <c r="L148" s="1" t="str">
        <f>HYPERLINK("https://ovidsp.ovid.com/ovidweb.cgi?T=JS&amp;NEWS=n&amp;CSC=Y&amp;PAGE=toc&amp;D=yrovft&amp;AN=01269228-000000000-00000","https://ovidsp.ovid.com/ovidweb.cgi?T=JS&amp;NEWS=n&amp;CSC=Y&amp;PAGE=toc&amp;D=yrovft&amp;AN=01269228-000000000-00000")</f>
        <v>https://ovidsp.ovid.com/ovidweb.cgi?T=JS&amp;NEWS=n&amp;CSC=Y&amp;PAGE=toc&amp;D=yrovft&amp;AN=01269228-000000000-00000</v>
      </c>
      <c r="M148" t="s">
        <v>827</v>
      </c>
      <c r="N148" t="s">
        <v>497</v>
      </c>
      <c r="O148" t="b">
        <v>1</v>
      </c>
      <c r="P148" t="s">
        <v>450</v>
      </c>
    </row>
    <row r="149" spans="1:16" x14ac:dyDescent="0.35">
      <c r="A149" t="s">
        <v>705</v>
      </c>
      <c r="B149" t="s">
        <v>485</v>
      </c>
      <c r="C149" t="s">
        <v>150</v>
      </c>
      <c r="D149" t="s">
        <v>71</v>
      </c>
      <c r="E149">
        <v>1</v>
      </c>
      <c r="F149">
        <v>0</v>
      </c>
      <c r="G149">
        <v>8</v>
      </c>
      <c r="H149">
        <v>1</v>
      </c>
      <c r="I149" t="s">
        <v>490</v>
      </c>
      <c r="J149" t="s">
        <v>724</v>
      </c>
      <c r="K149" t="s">
        <v>484</v>
      </c>
      <c r="L149" s="1" t="str">
        <f>HYPERLINK("https://ovidsp.ovid.com/ovidweb.cgi?T=JS&amp;NEWS=n&amp;CSC=Y&amp;PAGE=toc&amp;D=yrovft&amp;AN=01857017-000000000-00000","https://ovidsp.ovid.com/ovidweb.cgi?T=JS&amp;NEWS=n&amp;CSC=Y&amp;PAGE=toc&amp;D=yrovft&amp;AN=01857017-000000000-00000")</f>
        <v>https://ovidsp.ovid.com/ovidweb.cgi?T=JS&amp;NEWS=n&amp;CSC=Y&amp;PAGE=toc&amp;D=yrovft&amp;AN=01857017-000000000-00000</v>
      </c>
      <c r="M149" t="s">
        <v>827</v>
      </c>
      <c r="N149" t="s">
        <v>805</v>
      </c>
      <c r="O149" t="b">
        <v>1</v>
      </c>
      <c r="P149" t="s">
        <v>130</v>
      </c>
    </row>
    <row r="150" spans="1:16" x14ac:dyDescent="0.35">
      <c r="A150" t="s">
        <v>684</v>
      </c>
      <c r="B150" t="s">
        <v>53</v>
      </c>
      <c r="C150" t="s">
        <v>735</v>
      </c>
      <c r="D150" t="s">
        <v>71</v>
      </c>
      <c r="E150">
        <v>1</v>
      </c>
      <c r="F150">
        <v>1</v>
      </c>
      <c r="G150">
        <v>28</v>
      </c>
      <c r="H150">
        <v>2</v>
      </c>
      <c r="I150" t="s">
        <v>669</v>
      </c>
      <c r="J150" t="s">
        <v>324</v>
      </c>
      <c r="K150" t="s">
        <v>626</v>
      </c>
      <c r="L150" s="1" t="str">
        <f>HYPERLINK("https://ovidsp.ovid.com/ovidweb.cgi?T=JS&amp;NEWS=n&amp;CSC=Y&amp;PAGE=toc&amp;D=yrovft&amp;AN=00748816-000000000-00000","https://ovidsp.ovid.com/ovidweb.cgi?T=JS&amp;NEWS=n&amp;CSC=Y&amp;PAGE=toc&amp;D=yrovft&amp;AN=00748816-000000000-00000")</f>
        <v>https://ovidsp.ovid.com/ovidweb.cgi?T=JS&amp;NEWS=n&amp;CSC=Y&amp;PAGE=toc&amp;D=yrovft&amp;AN=00748816-000000000-00000</v>
      </c>
      <c r="M150" t="s">
        <v>827</v>
      </c>
      <c r="N150" t="s">
        <v>102</v>
      </c>
      <c r="O150" t="b">
        <v>1</v>
      </c>
      <c r="P150" t="s">
        <v>274</v>
      </c>
    </row>
    <row r="151" spans="1:16" x14ac:dyDescent="0.35">
      <c r="A151" t="s">
        <v>756</v>
      </c>
      <c r="B151" t="s">
        <v>95</v>
      </c>
      <c r="C151" t="s">
        <v>792</v>
      </c>
      <c r="D151" t="s">
        <v>71</v>
      </c>
      <c r="E151">
        <v>215</v>
      </c>
      <c r="F151">
        <v>1</v>
      </c>
      <c r="G151">
        <v>230</v>
      </c>
      <c r="H151">
        <v>2</v>
      </c>
      <c r="I151" t="s">
        <v>810</v>
      </c>
      <c r="J151" t="s">
        <v>699</v>
      </c>
      <c r="K151" t="s">
        <v>908</v>
      </c>
      <c r="L151" s="1" t="str">
        <f>HYPERLINK("https://ovidsp.ovid.com/ovidweb.cgi?T=JS&amp;NEWS=n&amp;CSC=Y&amp;PAGE=toc&amp;D=yrovft&amp;AN=01369761-000000000-00000","https://ovidsp.ovid.com/ovidweb.cgi?T=JS&amp;NEWS=n&amp;CSC=Y&amp;PAGE=toc&amp;D=yrovft&amp;AN=01369761-000000000-00000")</f>
        <v>https://ovidsp.ovid.com/ovidweb.cgi?T=JS&amp;NEWS=n&amp;CSC=Y&amp;PAGE=toc&amp;D=yrovft&amp;AN=01369761-000000000-00000</v>
      </c>
      <c r="M151" t="s">
        <v>827</v>
      </c>
      <c r="N151" t="s">
        <v>449</v>
      </c>
      <c r="O151" t="b">
        <v>1</v>
      </c>
      <c r="P151" t="s">
        <v>139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Neil</dc:creator>
  <cp:lastModifiedBy>Christiansen, Neil</cp:lastModifiedBy>
  <dcterms:created xsi:type="dcterms:W3CDTF">2022-09-23T15:07:45Z</dcterms:created>
  <dcterms:modified xsi:type="dcterms:W3CDTF">2022-09-23T22:33:59Z</dcterms:modified>
</cp:coreProperties>
</file>